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8455" windowHeight="11955"/>
  </bookViews>
  <sheets>
    <sheet name="1-й год" sheetId="1" r:id="rId1"/>
  </sheets>
  <definedNames>
    <definedName name="_xlnm.Print_Titles" localSheetId="0">'1-й год'!$10:$10</definedName>
  </definedNames>
  <calcPr calcId="124519" refMode="R1C1"/>
</workbook>
</file>

<file path=xl/calcChain.xml><?xml version="1.0" encoding="utf-8"?>
<calcChain xmlns="http://schemas.openxmlformats.org/spreadsheetml/2006/main">
  <c r="Z164" i="1"/>
  <c r="Z163"/>
  <c r="Z162"/>
  <c r="Z161"/>
  <c r="Z160"/>
  <c r="Z159"/>
  <c r="Z157"/>
  <c r="Z158"/>
  <c r="Z156"/>
  <c r="Z155"/>
  <c r="Z154"/>
  <c r="Z153"/>
  <c r="Z152"/>
  <c r="Z151"/>
  <c r="Z150"/>
  <c r="Z149"/>
  <c r="Z148"/>
  <c r="Z147"/>
  <c r="Z146"/>
  <c r="Z145"/>
  <c r="Z144"/>
  <c r="Z143"/>
  <c r="Z142"/>
  <c r="Z136"/>
  <c r="Z135"/>
  <c r="Z134"/>
  <c r="Z133"/>
  <c r="Z132"/>
  <c r="Z131"/>
  <c r="Z130"/>
  <c r="Z126"/>
  <c r="Z127"/>
  <c r="Z128"/>
  <c r="Z129"/>
  <c r="Z125"/>
  <c r="Z124"/>
  <c r="Z123"/>
  <c r="Z122"/>
  <c r="Z121"/>
  <c r="Z120"/>
  <c r="Z119"/>
  <c r="Z165"/>
  <c r="Z166"/>
  <c r="Z167"/>
  <c r="Z168"/>
  <c r="Z170"/>
  <c r="Z169"/>
  <c r="Z178"/>
  <c r="Z179"/>
  <c r="Z180"/>
  <c r="Z177"/>
  <c r="Z176"/>
  <c r="Z175"/>
  <c r="Z181"/>
  <c r="Z182"/>
  <c r="Z110"/>
  <c r="Z109"/>
  <c r="Z108"/>
  <c r="Z107"/>
  <c r="Z106"/>
  <c r="Z105"/>
  <c r="Z99"/>
  <c r="Z100"/>
  <c r="Z98"/>
  <c r="Z97"/>
  <c r="Z96"/>
  <c r="Z87"/>
  <c r="Z88"/>
  <c r="Z89"/>
  <c r="Z90"/>
  <c r="Z86"/>
  <c r="Z85"/>
  <c r="Z84"/>
  <c r="Z83"/>
  <c r="Z82"/>
  <c r="Z81"/>
  <c r="Z80"/>
  <c r="Z79"/>
  <c r="Z78"/>
  <c r="Z77"/>
  <c r="Z76"/>
  <c r="Z75"/>
  <c r="Z74"/>
  <c r="Z73"/>
  <c r="Z72"/>
  <c r="Z66"/>
  <c r="Z67"/>
  <c r="Z68"/>
  <c r="Z69"/>
  <c r="Z70"/>
  <c r="Z71"/>
  <c r="Z65"/>
  <c r="Z64"/>
  <c r="Z63"/>
  <c r="Z59"/>
  <c r="Z60"/>
  <c r="Z61"/>
  <c r="Z62"/>
  <c r="Z58"/>
  <c r="Z57"/>
  <c r="Z56"/>
  <c r="Z48"/>
  <c r="Z49"/>
  <c r="Z47"/>
  <c r="Z46"/>
  <c r="Z42"/>
  <c r="Z43"/>
  <c r="Z44"/>
  <c r="Z45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</calcChain>
</file>

<file path=xl/sharedStrings.xml><?xml version="1.0" encoding="utf-8"?>
<sst xmlns="http://schemas.openxmlformats.org/spreadsheetml/2006/main" count="1135" uniqueCount="190">
  <si>
    <t>Сумма</t>
  </si>
  <si>
    <t>Сумма (Ф)</t>
  </si>
  <si>
    <t>Сумма (Р)</t>
  </si>
  <si>
    <t>Сумма (М)</t>
  </si>
  <si>
    <t>Сумма (П)</t>
  </si>
  <si>
    <t>Наименование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</si>
  <si>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</si>
  <si>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</si>
  <si>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</si>
  <si>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</si>
  <si>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</si>
  <si>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</si>
  <si>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</si>
  <si>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АДМИНИСТРАЦИЯ ТАИЦКОГО ГОРОДСКОГО ПОСЕЛЕНИЯ ГАТЧИНСКОГО МУНИЦИПАЛЬНОГО РАЙОНА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</si>
  <si>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</si>
  <si>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</si>
  <si>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</si>
  <si>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</si>
  <si>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</si>
  <si>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Непрограммные расходы органов местного самоуправления</t>
  </si>
  <si>
    <t>60.0.00.00000</t>
  </si>
  <si>
    <t>Расходы на содержание органов местного самоуправления</t>
  </si>
  <si>
    <t>61.0.00.00000</t>
  </si>
  <si>
    <t>Расходы на выплаты муниципальным служащим органов местного самоуправления</t>
  </si>
  <si>
    <t>61.7.00.00000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</si>
  <si>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</si>
  <si>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61.7.00.11020</t>
  </si>
  <si>
    <t>Расходы на выплаты персоналу государственных (муниципальных) органов</t>
  </si>
  <si>
    <t>120</t>
  </si>
  <si>
    <t>Расходы на обеспечение деятельности главы местной администрации в рамках непрограммных расходов ОМСУ</t>
  </si>
  <si>
    <t>61.7.00.11040</t>
  </si>
  <si>
    <t>Содержание органов местного самоуправления</t>
  </si>
  <si>
    <t>61.8.00.00000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</si>
  <si>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</si>
  <si>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61.8.00.11030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</si>
  <si>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</si>
  <si>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</si>
  <si>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</si>
  <si>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</si>
  <si>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</si>
  <si>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61.8.00.15070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</si>
  <si>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</si>
  <si>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61.8.00.71340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</si>
  <si>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</si>
  <si>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</si>
  <si>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расходы</t>
  </si>
  <si>
    <t>62.0.00.00000</t>
  </si>
  <si>
    <t>Прочие расходы</t>
  </si>
  <si>
    <t>62.9.00.00000</t>
  </si>
  <si>
    <t>Передача полномочий по казначейскому исполнению бюджетов поселений в рамках непрограммных расходов ОМСУ</t>
  </si>
  <si>
    <t>62.9.00.13020</t>
  </si>
  <si>
    <t>Иные межбюджетные трансферты</t>
  </si>
  <si>
    <t>540</t>
  </si>
  <si>
    <t>Передача полномочий по осуществлению финансового контроля бюджетов поселений в рамках непрограммных расходов ОМСУ</t>
  </si>
  <si>
    <t>62.9.00.13060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</si>
  <si>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</si>
  <si>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62.9.00.13150</t>
  </si>
  <si>
    <t>Резервные фонды</t>
  </si>
  <si>
    <t>11</t>
  </si>
  <si>
    <t>Резервные фонды местных администраций в рамках непрограммных расходов ОМСУ</t>
  </si>
  <si>
    <t>62.9.00.15020</t>
  </si>
  <si>
    <t>Резервные средства</t>
  </si>
  <si>
    <t>870</t>
  </si>
  <si>
    <t>Другие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</si>
  <si>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</si>
  <si>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</si>
  <si>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62.9.00.15030</t>
  </si>
  <si>
    <t>Проведение мероприятий, осуществляемых органами местного самоуправления, в рамках непрограммных расходов ОМСУ</t>
  </si>
  <si>
    <t>62.9.00.15050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</si>
  <si>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</si>
  <si>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62.9.00.17110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</si>
  <si>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</si>
  <si>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</si>
  <si>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</si>
  <si>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</si>
  <si>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</si>
  <si>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62.9.00.51180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</si>
  <si>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</si>
  <si>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</si>
  <si>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</si>
  <si>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Проведение мероприятий по гражданской обороне в рамках непрограммных расходов ОМСУ</t>
  </si>
  <si>
    <t>62.9.00.15090</t>
  </si>
  <si>
    <t>Мероприятия по защите населения и территории от ЧС природного и техногенного характера в рамках непрограммных расходов ОМСУ</t>
  </si>
  <si>
    <t>62.9.00.16360</t>
  </si>
  <si>
    <t>НАЦИОНАЛЬНАЯ ЭКОНОМИКА</t>
  </si>
  <si>
    <t>Дорожное хозяйство (дорожные фонды)</t>
  </si>
  <si>
    <t>Программная часть городских поселений</t>
  </si>
  <si>
    <t>80.0.00.00000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</si>
  <si>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</si>
  <si>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84.0.00.00000</t>
  </si>
  <si>
    <t>Подпрограмма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</si>
  <si>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84.1.00.00000</t>
  </si>
  <si>
    <t>Обеспечение безопасности дорожного движения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</si>
  <si>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84.1.00.15440</t>
  </si>
  <si>
    <t>Ремонт и содержание автомобильных дорог и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</si>
  <si>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84.1.00.18670</t>
  </si>
  <si>
    <t>84.1.00.S4660</t>
  </si>
  <si>
    <t>Ремонт, содержание автомобильных дорог,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</si>
  <si>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84.1.00.S4770</t>
  </si>
  <si>
    <t>Другие вопросы в области национальной экономики</t>
  </si>
  <si>
    <t>12</t>
  </si>
  <si>
    <t>Мероприятия по землеустройству и землепользованию в рамках непрограммных расходов ОМСУ</t>
  </si>
  <si>
    <t>62.9.00.15180</t>
  </si>
  <si>
    <t>Подпрограмма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</si>
  <si>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84.7.00.00000</t>
  </si>
  <si>
    <t>Мероприятия по развитию и поддержке малого и среднего предпринимательства в рамках подпрограммы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</si>
  <si>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84.7.00.15510</t>
  </si>
  <si>
    <t>ЖИЛИЩНО-КОММУНАЛЬНОЕ ХОЗЯЙСТВО</t>
  </si>
  <si>
    <t>05</t>
  </si>
  <si>
    <t>Жилищное хозяйство</t>
  </si>
  <si>
    <t>Передача полномочий по жилищному контролю в рамках непрограммных расходов ОМСУ</t>
  </si>
  <si>
    <t>62.9.00.13010</t>
  </si>
  <si>
    <t>Передача полномочий по некоторым жилищным вопросам в рамках непрограммных расходов ОМСУ</t>
  </si>
  <si>
    <t>62.9.00.13030</t>
  </si>
  <si>
    <t>Подпрограмма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</si>
  <si>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84.2.00.00000</t>
  </si>
  <si>
    <t>Бюджетные инвестиции</t>
  </si>
  <si>
    <t>410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</si>
  <si>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</si>
  <si>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84.2.00.15200</t>
  </si>
  <si>
    <t>Мероприятия в области жилищного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</si>
  <si>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84.2.00.15210</t>
  </si>
  <si>
    <t>Коммунальное хозяйство</t>
  </si>
  <si>
    <t>Передача полномочий по организации централизованных коммунальных услуг в рамках непрограммных расходов ОМСУ</t>
  </si>
  <si>
    <t>62.9.00.13070</t>
  </si>
  <si>
    <t>Мероприятия в области коммунального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</si>
  <si>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84.2.00.15220</t>
  </si>
  <si>
    <t>Благоустройство</t>
  </si>
  <si>
    <t>Мероприятия по обеспечению первичных мер пожарной безопасности в рамках непрограммных расходов ОМСУ</t>
  </si>
  <si>
    <t>62.9.00.15120</t>
  </si>
  <si>
    <t>Прочие мероприятия по благоустройству городских поселений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</si>
  <si>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84.2.00.15240</t>
  </si>
  <si>
    <t>Организация уличного освещения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</si>
  <si>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84.2.00.15380</t>
  </si>
  <si>
    <t>Работы по локализации и ликвидации очагов распространения борщевика Сосновского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</si>
  <si>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84.2.00.16490</t>
  </si>
  <si>
    <t>Подпрограмма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</si>
  <si>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84.6.00.00000</t>
  </si>
  <si>
    <t>Мероприятия по энергосбережению и повышению энергетической эффективности муниципальных объектов в рамках подпрограммы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</si>
  <si>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84.6.00.15530</t>
  </si>
  <si>
    <t>ОБРАЗОВАНИЕ</t>
  </si>
  <si>
    <t>07</t>
  </si>
  <si>
    <t>Молодежная политика</t>
  </si>
  <si>
    <t>Подпрограмма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</si>
  <si>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84.4.00.00000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</si>
  <si>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</si>
  <si>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84.4.00.12800</t>
  </si>
  <si>
    <t>Расходы на выплаты персоналу казенных учреждений</t>
  </si>
  <si>
    <t>110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</si>
  <si>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</si>
  <si>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84.4.00.15340</t>
  </si>
  <si>
    <t>Проведение комплексных мер по профилактике безнадзорности и правонарушений несовершеннолетних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</si>
  <si>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84.4.00.16260</t>
  </si>
  <si>
    <t>КУЛЬТУРА, КИНЕМАТОГРАФИЯ</t>
  </si>
  <si>
    <t>08</t>
  </si>
  <si>
    <t>Культура</t>
  </si>
  <si>
    <t>Подпрограмма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</si>
  <si>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84.3.00.00000</t>
  </si>
  <si>
    <t>Мероприятия по обеспечению деятельности подведомственных учреждений культуры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</si>
  <si>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84.3.00.12500</t>
  </si>
  <si>
    <t>Мероприятия по обеспечению деятельности подведомственных библиотек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</si>
  <si>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84.3.00.12600</t>
  </si>
  <si>
    <t>Социальные выплаты гражданам, кроме публичных нормативных социальных выплат</t>
  </si>
  <si>
    <t>320</t>
  </si>
  <si>
    <t>Проведение культурно- массовых мероприятий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</si>
  <si>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84.3.00.15630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</si>
  <si>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</si>
  <si>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84.3.00.S0360</t>
  </si>
  <si>
    <t>Мероприятия по строительству II этапа культурно-досугового центра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</si>
  <si>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84.3.00.S4230</t>
  </si>
  <si>
    <t>84.3.00.S4840</t>
  </si>
  <si>
    <t>СОЦИАЛЬНАЯ ПОЛИТИКА</t>
  </si>
  <si>
    <t>10</t>
  </si>
  <si>
    <t>Пенсионное обеспечение</t>
  </si>
  <si>
    <t>Доплаты к пенсиям муниципальных служащих в рамках непрограммных расходов ОМСУ</t>
  </si>
  <si>
    <t>62.9.00.15280</t>
  </si>
  <si>
    <t>Всего</t>
  </si>
  <si>
    <t>Приложение № 10</t>
  </si>
  <si>
    <t xml:space="preserve"> к решению совета депутатов МО Таицкое городское поселение</t>
  </si>
  <si>
    <t>от 01 июля 2019 года № 34</t>
  </si>
  <si>
    <t>от ______________2019 года № _____</t>
  </si>
  <si>
    <t>Бюджет: Бюджет МО "Таицкое городское поселение"</t>
  </si>
  <si>
    <t>Единица измерения тыс. руб.</t>
  </si>
  <si>
    <t xml:space="preserve"> Ведомственная структура расходов бюджета МО Таицкое городское поселение по разделам, подразделениям, целевым статьям и видам расходов   классификации расходов на 2020  год</t>
  </si>
  <si>
    <t xml:space="preserve"> к проекту решения совета депутатов МО Таицкое городское поселение</t>
  </si>
  <si>
    <t>от ______________2020 года № _____</t>
  </si>
  <si>
    <t>Наименование разделов и подразделов</t>
  </si>
  <si>
    <t>КФСР</t>
  </si>
  <si>
    <t>КЦСР</t>
  </si>
  <si>
    <t>КВР</t>
  </si>
</sst>
</file>

<file path=xl/styles.xml><?xml version="1.0" encoding="utf-8"?>
<styleSheet xmlns="http://schemas.openxmlformats.org/spreadsheetml/2006/main">
  <numFmts count="3">
    <numFmt numFmtId="164" formatCode="?"/>
    <numFmt numFmtId="165" formatCode="#,##0.0"/>
    <numFmt numFmtId="166" formatCode="dd/mm/yyyy\ hh:mm"/>
  </numFmts>
  <fonts count="10">
    <font>
      <sz val="11"/>
      <color indexed="8"/>
      <name val="Calibri"/>
      <family val="2"/>
      <scheme val="minor"/>
    </font>
    <font>
      <sz val="8"/>
      <color indexed="8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sz val="10"/>
      <name val="Times New Roman"/>
    </font>
    <font>
      <sz val="8.5"/>
      <name val="MS Sans Serif"/>
    </font>
    <font>
      <sz val="10"/>
      <name val="Arial Narrow"/>
      <family val="2"/>
      <charset val="204"/>
    </font>
    <font>
      <sz val="8.5"/>
      <name val="Arial Narrow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2" xfId="0" applyNumberFormat="1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right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justify" vertical="center" wrapText="1"/>
    </xf>
    <xf numFmtId="49" fontId="2" fillId="2" borderId="2" xfId="0" applyNumberFormat="1" applyFont="1" applyFill="1" applyBorder="1" applyAlignment="1">
      <alignment horizontal="right" vertical="center" wrapText="1"/>
    </xf>
    <xf numFmtId="165" fontId="2" fillId="2" borderId="2" xfId="0" applyNumberFormat="1" applyFont="1" applyFill="1" applyBorder="1" applyAlignment="1">
      <alignment horizontal="right"/>
    </xf>
    <xf numFmtId="4" fontId="2" fillId="2" borderId="2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165" fontId="3" fillId="2" borderId="2" xfId="0" applyNumberFormat="1" applyFont="1" applyFill="1" applyBorder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justify" vertical="center" wrapText="1"/>
    </xf>
    <xf numFmtId="164" fontId="2" fillId="2" borderId="2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 applyProtection="1"/>
    <xf numFmtId="0" fontId="6" fillId="0" borderId="1" xfId="0" applyFont="1" applyBorder="1" applyAlignment="1" applyProtection="1"/>
    <xf numFmtId="0" fontId="0" fillId="0" borderId="1" xfId="0" applyBorder="1"/>
    <xf numFmtId="0" fontId="7" fillId="0" borderId="1" xfId="0" applyFont="1" applyBorder="1"/>
    <xf numFmtId="0" fontId="7" fillId="2" borderId="1" xfId="0" applyFont="1" applyFill="1" applyBorder="1" applyAlignment="1">
      <alignment horizontal="right"/>
    </xf>
    <xf numFmtId="166" fontId="6" fillId="0" borderId="1" xfId="0" applyNumberFormat="1" applyFont="1" applyBorder="1" applyAlignment="1" applyProtection="1"/>
    <xf numFmtId="0" fontId="8" fillId="0" borderId="1" xfId="0" applyFont="1" applyBorder="1" applyAlignment="1" applyProtection="1">
      <alignment horizontal="right"/>
    </xf>
    <xf numFmtId="14" fontId="8" fillId="0" borderId="1" xfId="0" applyNumberFormat="1" applyFont="1" applyBorder="1" applyAlignment="1" applyProtection="1">
      <alignment horizontal="left"/>
    </xf>
    <xf numFmtId="49" fontId="9" fillId="0" borderId="1" xfId="0" applyNumberFormat="1" applyFont="1" applyBorder="1" applyAlignment="1" applyProtection="1">
      <alignment horizontal="center" vertical="top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83"/>
  <sheetViews>
    <sheetView showGridLines="0" tabSelected="1" workbookViewId="0">
      <selection activeCell="Z11" sqref="Z11"/>
    </sheetView>
  </sheetViews>
  <sheetFormatPr defaultRowHeight="10.15" customHeight="1"/>
  <cols>
    <col min="1" max="1" width="43.140625" customWidth="1"/>
    <col min="2" max="3" width="10.7109375" customWidth="1"/>
    <col min="4" max="4" width="16.28515625" customWidth="1"/>
    <col min="5" max="18" width="8" hidden="1"/>
    <col min="19" max="19" width="10.7109375" customWidth="1"/>
    <col min="20" max="25" width="8" hidden="1"/>
    <col min="26" max="26" width="26" customWidth="1"/>
    <col min="27" max="50" width="8" hidden="1"/>
  </cols>
  <sheetData>
    <row r="1" spans="1:50" s="22" customFormat="1" ht="12.75" customHeight="1">
      <c r="A1" s="20"/>
      <c r="B1" s="21"/>
      <c r="D1" s="23"/>
      <c r="E1" s="23"/>
      <c r="F1" s="24" t="s">
        <v>177</v>
      </c>
      <c r="Y1" s="24" t="s">
        <v>177</v>
      </c>
      <c r="Z1" s="24" t="s">
        <v>177</v>
      </c>
    </row>
    <row r="2" spans="1:50" s="22" customFormat="1" ht="15">
      <c r="A2" s="21"/>
      <c r="C2" s="25"/>
      <c r="D2" s="26"/>
      <c r="E2" s="27"/>
      <c r="F2" s="24" t="s">
        <v>178</v>
      </c>
      <c r="Y2" s="24" t="s">
        <v>178</v>
      </c>
      <c r="Z2" s="24" t="s">
        <v>184</v>
      </c>
    </row>
    <row r="3" spans="1:50" s="22" customFormat="1" ht="12.75" customHeight="1">
      <c r="D3" s="23"/>
      <c r="E3" s="23"/>
      <c r="F3" s="24" t="s">
        <v>179</v>
      </c>
      <c r="Y3" s="24" t="s">
        <v>180</v>
      </c>
      <c r="Z3" s="24" t="s">
        <v>185</v>
      </c>
    </row>
    <row r="4" spans="1:50" s="22" customFormat="1" ht="12.75" customHeight="1">
      <c r="A4" s="28" t="s">
        <v>183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50" s="22" customFormat="1" ht="20.2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50" s="22" customFormat="1" ht="14.25" customHeight="1">
      <c r="A6" s="21" t="s">
        <v>181</v>
      </c>
      <c r="D6" s="23"/>
      <c r="E6" s="23"/>
      <c r="F6" s="23"/>
      <c r="G6" s="23"/>
    </row>
    <row r="7" spans="1:50" s="22" customFormat="1" ht="15">
      <c r="A7" s="21" t="s">
        <v>182</v>
      </c>
    </row>
    <row r="8" spans="1:50" ht="15" customHeight="1">
      <c r="A8" s="33" t="s">
        <v>186</v>
      </c>
      <c r="B8" s="29" t="s">
        <v>187</v>
      </c>
      <c r="C8" s="30"/>
      <c r="D8" s="34" t="s">
        <v>188</v>
      </c>
      <c r="E8" s="34" t="s">
        <v>6</v>
      </c>
      <c r="F8" s="34" t="s">
        <v>6</v>
      </c>
      <c r="G8" s="34" t="s">
        <v>6</v>
      </c>
      <c r="H8" s="34" t="s">
        <v>6</v>
      </c>
      <c r="I8" s="34" t="s">
        <v>6</v>
      </c>
      <c r="J8" s="34" t="s">
        <v>6</v>
      </c>
      <c r="K8" s="34" t="s">
        <v>6</v>
      </c>
      <c r="L8" s="34" t="s">
        <v>6</v>
      </c>
      <c r="M8" s="34" t="s">
        <v>6</v>
      </c>
      <c r="N8" s="34" t="s">
        <v>6</v>
      </c>
      <c r="O8" s="34" t="s">
        <v>6</v>
      </c>
      <c r="P8" s="34" t="s">
        <v>6</v>
      </c>
      <c r="Q8" s="34" t="s">
        <v>6</v>
      </c>
      <c r="R8" s="34" t="s">
        <v>6</v>
      </c>
      <c r="S8" s="34" t="s">
        <v>189</v>
      </c>
      <c r="T8" s="34" t="s">
        <v>8</v>
      </c>
      <c r="U8" s="34" t="s">
        <v>9</v>
      </c>
      <c r="V8" s="34" t="s">
        <v>10</v>
      </c>
      <c r="W8" s="34" t="s">
        <v>11</v>
      </c>
      <c r="X8" s="34" t="s">
        <v>12</v>
      </c>
      <c r="Y8" s="33" t="s">
        <v>5</v>
      </c>
      <c r="Z8" s="33" t="s">
        <v>0</v>
      </c>
      <c r="AA8" s="33" t="s">
        <v>1</v>
      </c>
      <c r="AB8" s="33" t="s">
        <v>2</v>
      </c>
      <c r="AC8" s="33" t="s">
        <v>3</v>
      </c>
      <c r="AD8" s="33" t="s">
        <v>0</v>
      </c>
      <c r="AE8" s="33" t="s">
        <v>1</v>
      </c>
      <c r="AF8" s="33" t="s">
        <v>2</v>
      </c>
      <c r="AG8" s="33" t="s">
        <v>3</v>
      </c>
      <c r="AH8" s="33" t="s">
        <v>4</v>
      </c>
      <c r="AI8" s="33" t="s">
        <v>0</v>
      </c>
      <c r="AJ8" s="33" t="s">
        <v>1</v>
      </c>
      <c r="AK8" s="33" t="s">
        <v>2</v>
      </c>
      <c r="AL8" s="33" t="s">
        <v>3</v>
      </c>
      <c r="AM8" s="33" t="s">
        <v>4</v>
      </c>
      <c r="AN8" s="33" t="s">
        <v>0</v>
      </c>
      <c r="AO8" s="33" t="s">
        <v>1</v>
      </c>
      <c r="AP8" s="33" t="s">
        <v>2</v>
      </c>
      <c r="AQ8" s="33" t="s">
        <v>3</v>
      </c>
      <c r="AR8" s="33" t="s">
        <v>4</v>
      </c>
      <c r="AS8" s="33" t="s">
        <v>0</v>
      </c>
      <c r="AT8" s="33" t="s">
        <v>1</v>
      </c>
      <c r="AU8" s="33" t="s">
        <v>2</v>
      </c>
      <c r="AV8" s="33" t="s">
        <v>3</v>
      </c>
      <c r="AW8" s="33" t="s">
        <v>4</v>
      </c>
      <c r="AX8" s="33" t="s">
        <v>5</v>
      </c>
    </row>
    <row r="9" spans="1:50" ht="15" customHeight="1">
      <c r="A9" s="33"/>
      <c r="B9" s="31"/>
      <c r="C9" s="32"/>
      <c r="D9" s="34" t="s">
        <v>6</v>
      </c>
      <c r="E9" s="34" t="s">
        <v>6</v>
      </c>
      <c r="F9" s="34" t="s">
        <v>6</v>
      </c>
      <c r="G9" s="34" t="s">
        <v>6</v>
      </c>
      <c r="H9" s="34" t="s">
        <v>6</v>
      </c>
      <c r="I9" s="34" t="s">
        <v>6</v>
      </c>
      <c r="J9" s="34" t="s">
        <v>6</v>
      </c>
      <c r="K9" s="34" t="s">
        <v>6</v>
      </c>
      <c r="L9" s="34" t="s">
        <v>6</v>
      </c>
      <c r="M9" s="34" t="s">
        <v>6</v>
      </c>
      <c r="N9" s="34" t="s">
        <v>6</v>
      </c>
      <c r="O9" s="34" t="s">
        <v>6</v>
      </c>
      <c r="P9" s="34" t="s">
        <v>6</v>
      </c>
      <c r="Q9" s="34" t="s">
        <v>6</v>
      </c>
      <c r="R9" s="34" t="s">
        <v>6</v>
      </c>
      <c r="S9" s="34" t="s">
        <v>7</v>
      </c>
      <c r="T9" s="34" t="s">
        <v>8</v>
      </c>
      <c r="U9" s="34" t="s">
        <v>9</v>
      </c>
      <c r="V9" s="34" t="s">
        <v>10</v>
      </c>
      <c r="W9" s="34" t="s">
        <v>11</v>
      </c>
      <c r="X9" s="34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</row>
    <row r="10" spans="1:50" ht="15" hidden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2"/>
      <c r="V10" s="2"/>
      <c r="W10" s="2"/>
      <c r="X10" s="2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68.45" customHeight="1">
      <c r="A11" s="4" t="s">
        <v>13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5"/>
      <c r="V11" s="5"/>
      <c r="W11" s="5"/>
      <c r="X11" s="5"/>
      <c r="Y11" s="4" t="s">
        <v>13</v>
      </c>
      <c r="Z11" s="6">
        <f>95965210.6/1000</f>
        <v>95965.210599999991</v>
      </c>
      <c r="AA11" s="6"/>
      <c r="AB11" s="6"/>
      <c r="AC11" s="6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6">
        <v>54561790</v>
      </c>
      <c r="AO11" s="6"/>
      <c r="AP11" s="6"/>
      <c r="AQ11" s="6"/>
      <c r="AR11" s="6"/>
      <c r="AS11" s="6">
        <v>52482122.299999997</v>
      </c>
      <c r="AT11" s="6"/>
      <c r="AU11" s="6"/>
      <c r="AV11" s="6"/>
      <c r="AW11" s="6"/>
      <c r="AX11" s="4" t="s">
        <v>13</v>
      </c>
    </row>
    <row r="12" spans="1:50" ht="34.15" customHeight="1">
      <c r="A12" s="4" t="s">
        <v>14</v>
      </c>
      <c r="B12" s="3" t="s">
        <v>15</v>
      </c>
      <c r="C12" s="3" t="s">
        <v>16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5"/>
      <c r="V12" s="5"/>
      <c r="W12" s="5"/>
      <c r="X12" s="5"/>
      <c r="Y12" s="4" t="s">
        <v>14</v>
      </c>
      <c r="Z12" s="6">
        <f>15976920/1000</f>
        <v>15976.92</v>
      </c>
      <c r="AA12" s="6"/>
      <c r="AB12" s="6"/>
      <c r="AC12" s="6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6">
        <v>14875308.5</v>
      </c>
      <c r="AO12" s="6"/>
      <c r="AP12" s="6"/>
      <c r="AQ12" s="6"/>
      <c r="AR12" s="6"/>
      <c r="AS12" s="6">
        <v>13700659.5</v>
      </c>
      <c r="AT12" s="6"/>
      <c r="AU12" s="6"/>
      <c r="AV12" s="6"/>
      <c r="AW12" s="6"/>
      <c r="AX12" s="4" t="s">
        <v>14</v>
      </c>
    </row>
    <row r="13" spans="1:50" ht="119.65" customHeight="1">
      <c r="A13" s="4" t="s">
        <v>17</v>
      </c>
      <c r="B13" s="3" t="s">
        <v>15</v>
      </c>
      <c r="C13" s="3" t="s">
        <v>18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5"/>
      <c r="V13" s="5"/>
      <c r="W13" s="5"/>
      <c r="X13" s="5"/>
      <c r="Y13" s="4" t="s">
        <v>17</v>
      </c>
      <c r="Z13" s="6">
        <f>15565920/1000</f>
        <v>15565.92</v>
      </c>
      <c r="AA13" s="6"/>
      <c r="AB13" s="6"/>
      <c r="AC13" s="6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6">
        <v>14484308.5</v>
      </c>
      <c r="AO13" s="6"/>
      <c r="AP13" s="6"/>
      <c r="AQ13" s="6"/>
      <c r="AR13" s="6"/>
      <c r="AS13" s="6">
        <v>13309659.5</v>
      </c>
      <c r="AT13" s="6"/>
      <c r="AU13" s="6"/>
      <c r="AV13" s="6"/>
      <c r="AW13" s="6"/>
      <c r="AX13" s="4" t="s">
        <v>17</v>
      </c>
    </row>
    <row r="14" spans="1:50" ht="34.15" customHeight="1">
      <c r="A14" s="8" t="s">
        <v>19</v>
      </c>
      <c r="B14" s="9" t="s">
        <v>15</v>
      </c>
      <c r="C14" s="9" t="s">
        <v>18</v>
      </c>
      <c r="D14" s="9" t="s">
        <v>20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10"/>
      <c r="V14" s="10"/>
      <c r="W14" s="10"/>
      <c r="X14" s="10"/>
      <c r="Y14" s="8" t="s">
        <v>19</v>
      </c>
      <c r="Z14" s="11">
        <f>15565920/1000</f>
        <v>15565.92</v>
      </c>
      <c r="AA14" s="11"/>
      <c r="AB14" s="11"/>
      <c r="AC14" s="11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1">
        <v>14484308.5</v>
      </c>
      <c r="AO14" s="11"/>
      <c r="AP14" s="11"/>
      <c r="AQ14" s="11"/>
      <c r="AR14" s="11"/>
      <c r="AS14" s="11">
        <v>13309659.5</v>
      </c>
      <c r="AT14" s="11"/>
      <c r="AU14" s="11"/>
      <c r="AV14" s="11"/>
      <c r="AW14" s="11"/>
      <c r="AX14" s="8" t="s">
        <v>19</v>
      </c>
    </row>
    <row r="15" spans="1:50" ht="34.15" customHeight="1">
      <c r="A15" s="8" t="s">
        <v>21</v>
      </c>
      <c r="B15" s="9" t="s">
        <v>15</v>
      </c>
      <c r="C15" s="9" t="s">
        <v>18</v>
      </c>
      <c r="D15" s="9" t="s">
        <v>22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10"/>
      <c r="V15" s="10"/>
      <c r="W15" s="10"/>
      <c r="X15" s="10"/>
      <c r="Y15" s="8" t="s">
        <v>21</v>
      </c>
      <c r="Z15" s="11">
        <f>15565920/1000</f>
        <v>15565.92</v>
      </c>
      <c r="AA15" s="11"/>
      <c r="AB15" s="11"/>
      <c r="AC15" s="11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1">
        <v>14484308.5</v>
      </c>
      <c r="AO15" s="11"/>
      <c r="AP15" s="11"/>
      <c r="AQ15" s="11"/>
      <c r="AR15" s="11"/>
      <c r="AS15" s="11">
        <v>13309659.5</v>
      </c>
      <c r="AT15" s="11"/>
      <c r="AU15" s="11"/>
      <c r="AV15" s="11"/>
      <c r="AW15" s="11"/>
      <c r="AX15" s="8" t="s">
        <v>21</v>
      </c>
    </row>
    <row r="16" spans="1:50" ht="51.4" customHeight="1">
      <c r="A16" s="8" t="s">
        <v>23</v>
      </c>
      <c r="B16" s="9" t="s">
        <v>15</v>
      </c>
      <c r="C16" s="9" t="s">
        <v>18</v>
      </c>
      <c r="D16" s="9" t="s">
        <v>24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10"/>
      <c r="V16" s="10"/>
      <c r="W16" s="10"/>
      <c r="X16" s="10"/>
      <c r="Y16" s="8" t="s">
        <v>23</v>
      </c>
      <c r="Z16" s="11">
        <f>12108600/1000</f>
        <v>12108.6</v>
      </c>
      <c r="AA16" s="11"/>
      <c r="AB16" s="11"/>
      <c r="AC16" s="11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1">
        <v>11264088.5</v>
      </c>
      <c r="AO16" s="11"/>
      <c r="AP16" s="11"/>
      <c r="AQ16" s="11"/>
      <c r="AR16" s="11"/>
      <c r="AS16" s="11">
        <v>10084539.5</v>
      </c>
      <c r="AT16" s="11"/>
      <c r="AU16" s="11"/>
      <c r="AV16" s="11"/>
      <c r="AW16" s="11"/>
      <c r="AX16" s="8" t="s">
        <v>23</v>
      </c>
    </row>
    <row r="17" spans="1:50" ht="85.5" customHeight="1">
      <c r="A17" s="8" t="s">
        <v>25</v>
      </c>
      <c r="B17" s="9" t="s">
        <v>15</v>
      </c>
      <c r="C17" s="9" t="s">
        <v>18</v>
      </c>
      <c r="D17" s="9" t="s">
        <v>26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10"/>
      <c r="V17" s="10"/>
      <c r="W17" s="10"/>
      <c r="X17" s="10"/>
      <c r="Y17" s="8" t="s">
        <v>25</v>
      </c>
      <c r="Z17" s="11">
        <f>10416000/1000</f>
        <v>10416</v>
      </c>
      <c r="AA17" s="11"/>
      <c r="AB17" s="11"/>
      <c r="AC17" s="11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1">
        <v>9503784.5</v>
      </c>
      <c r="AO17" s="11"/>
      <c r="AP17" s="11"/>
      <c r="AQ17" s="11"/>
      <c r="AR17" s="11"/>
      <c r="AS17" s="11">
        <v>8253823.5</v>
      </c>
      <c r="AT17" s="11"/>
      <c r="AU17" s="11"/>
      <c r="AV17" s="11"/>
      <c r="AW17" s="11"/>
      <c r="AX17" s="8" t="s">
        <v>25</v>
      </c>
    </row>
    <row r="18" spans="1:50" ht="51.4" customHeight="1">
      <c r="A18" s="13" t="s">
        <v>27</v>
      </c>
      <c r="B18" s="14" t="s">
        <v>15</v>
      </c>
      <c r="C18" s="14" t="s">
        <v>18</v>
      </c>
      <c r="D18" s="14" t="s">
        <v>26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 t="s">
        <v>28</v>
      </c>
      <c r="T18" s="14"/>
      <c r="U18" s="15"/>
      <c r="V18" s="15"/>
      <c r="W18" s="15"/>
      <c r="X18" s="15"/>
      <c r="Y18" s="13" t="s">
        <v>27</v>
      </c>
      <c r="Z18" s="16">
        <f>10416000/1000</f>
        <v>10416</v>
      </c>
      <c r="AA18" s="16"/>
      <c r="AB18" s="16"/>
      <c r="AC18" s="16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6">
        <v>9503784.5</v>
      </c>
      <c r="AO18" s="16"/>
      <c r="AP18" s="16"/>
      <c r="AQ18" s="16"/>
      <c r="AR18" s="16"/>
      <c r="AS18" s="16">
        <v>8253823.5</v>
      </c>
      <c r="AT18" s="16"/>
      <c r="AU18" s="16"/>
      <c r="AV18" s="16"/>
      <c r="AW18" s="16"/>
      <c r="AX18" s="13" t="s">
        <v>27</v>
      </c>
    </row>
    <row r="19" spans="1:50" ht="68.45" customHeight="1">
      <c r="A19" s="8" t="s">
        <v>29</v>
      </c>
      <c r="B19" s="9" t="s">
        <v>15</v>
      </c>
      <c r="C19" s="9" t="s">
        <v>18</v>
      </c>
      <c r="D19" s="9" t="s">
        <v>30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10"/>
      <c r="V19" s="10"/>
      <c r="W19" s="10"/>
      <c r="X19" s="10"/>
      <c r="Y19" s="8" t="s">
        <v>29</v>
      </c>
      <c r="Z19" s="11">
        <f>1692600/1000</f>
        <v>1692.6</v>
      </c>
      <c r="AA19" s="11"/>
      <c r="AB19" s="11"/>
      <c r="AC19" s="11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1">
        <v>1760304</v>
      </c>
      <c r="AO19" s="11"/>
      <c r="AP19" s="11"/>
      <c r="AQ19" s="11"/>
      <c r="AR19" s="11"/>
      <c r="AS19" s="11">
        <v>1830716</v>
      </c>
      <c r="AT19" s="11"/>
      <c r="AU19" s="11"/>
      <c r="AV19" s="11"/>
      <c r="AW19" s="11"/>
      <c r="AX19" s="8" t="s">
        <v>29</v>
      </c>
    </row>
    <row r="20" spans="1:50" ht="51.4" customHeight="1">
      <c r="A20" s="13" t="s">
        <v>27</v>
      </c>
      <c r="B20" s="14" t="s">
        <v>15</v>
      </c>
      <c r="C20" s="14" t="s">
        <v>18</v>
      </c>
      <c r="D20" s="14" t="s">
        <v>30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 t="s">
        <v>28</v>
      </c>
      <c r="T20" s="14"/>
      <c r="U20" s="15"/>
      <c r="V20" s="15"/>
      <c r="W20" s="15"/>
      <c r="X20" s="15"/>
      <c r="Y20" s="13" t="s">
        <v>27</v>
      </c>
      <c r="Z20" s="16">
        <f>1692600/1000</f>
        <v>1692.6</v>
      </c>
      <c r="AA20" s="16"/>
      <c r="AB20" s="16"/>
      <c r="AC20" s="16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6">
        <v>1760304</v>
      </c>
      <c r="AO20" s="16"/>
      <c r="AP20" s="16"/>
      <c r="AQ20" s="16"/>
      <c r="AR20" s="16"/>
      <c r="AS20" s="16">
        <v>1830716</v>
      </c>
      <c r="AT20" s="16"/>
      <c r="AU20" s="16"/>
      <c r="AV20" s="16"/>
      <c r="AW20" s="16"/>
      <c r="AX20" s="13" t="s">
        <v>27</v>
      </c>
    </row>
    <row r="21" spans="1:50" ht="34.15" customHeight="1">
      <c r="A21" s="8" t="s">
        <v>31</v>
      </c>
      <c r="B21" s="9" t="s">
        <v>15</v>
      </c>
      <c r="C21" s="9" t="s">
        <v>18</v>
      </c>
      <c r="D21" s="9" t="s">
        <v>32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10"/>
      <c r="V21" s="10"/>
      <c r="W21" s="10"/>
      <c r="X21" s="10"/>
      <c r="Y21" s="8" t="s">
        <v>31</v>
      </c>
      <c r="Z21" s="11">
        <f>3457320/1000</f>
        <v>3457.32</v>
      </c>
      <c r="AA21" s="11"/>
      <c r="AB21" s="11"/>
      <c r="AC21" s="11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1">
        <v>3220220</v>
      </c>
      <c r="AO21" s="11"/>
      <c r="AP21" s="11"/>
      <c r="AQ21" s="11"/>
      <c r="AR21" s="11"/>
      <c r="AS21" s="11">
        <v>3225120</v>
      </c>
      <c r="AT21" s="11"/>
      <c r="AU21" s="11"/>
      <c r="AV21" s="11"/>
      <c r="AW21" s="11"/>
      <c r="AX21" s="8" t="s">
        <v>31</v>
      </c>
    </row>
    <row r="22" spans="1:50" ht="102.6" customHeight="1">
      <c r="A22" s="8" t="s">
        <v>33</v>
      </c>
      <c r="B22" s="9" t="s">
        <v>15</v>
      </c>
      <c r="C22" s="9" t="s">
        <v>18</v>
      </c>
      <c r="D22" s="9" t="s">
        <v>34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10"/>
      <c r="V22" s="10"/>
      <c r="W22" s="10"/>
      <c r="X22" s="10"/>
      <c r="Y22" s="8" t="s">
        <v>33</v>
      </c>
      <c r="Z22" s="11">
        <f>3383800/1000</f>
        <v>3383.8</v>
      </c>
      <c r="AA22" s="11"/>
      <c r="AB22" s="11"/>
      <c r="AC22" s="11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1">
        <v>3146700</v>
      </c>
      <c r="AO22" s="11"/>
      <c r="AP22" s="11"/>
      <c r="AQ22" s="11"/>
      <c r="AR22" s="11"/>
      <c r="AS22" s="11">
        <v>3151600</v>
      </c>
      <c r="AT22" s="11"/>
      <c r="AU22" s="11"/>
      <c r="AV22" s="11"/>
      <c r="AW22" s="11"/>
      <c r="AX22" s="8" t="s">
        <v>33</v>
      </c>
    </row>
    <row r="23" spans="1:50" ht="51.4" customHeight="1">
      <c r="A23" s="13" t="s">
        <v>27</v>
      </c>
      <c r="B23" s="14" t="s">
        <v>15</v>
      </c>
      <c r="C23" s="14" t="s">
        <v>18</v>
      </c>
      <c r="D23" s="14" t="s">
        <v>34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 t="s">
        <v>28</v>
      </c>
      <c r="T23" s="14"/>
      <c r="U23" s="15"/>
      <c r="V23" s="15"/>
      <c r="W23" s="15"/>
      <c r="X23" s="15"/>
      <c r="Y23" s="13" t="s">
        <v>27</v>
      </c>
      <c r="Z23" s="16">
        <f>1171800/1000</f>
        <v>1171.8</v>
      </c>
      <c r="AA23" s="16"/>
      <c r="AB23" s="16"/>
      <c r="AC23" s="16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6">
        <v>1171800</v>
      </c>
      <c r="AO23" s="16"/>
      <c r="AP23" s="16"/>
      <c r="AQ23" s="16"/>
      <c r="AR23" s="16"/>
      <c r="AS23" s="16">
        <v>1171800</v>
      </c>
      <c r="AT23" s="16"/>
      <c r="AU23" s="16"/>
      <c r="AV23" s="16"/>
      <c r="AW23" s="16"/>
      <c r="AX23" s="13" t="s">
        <v>27</v>
      </c>
    </row>
    <row r="24" spans="1:50" ht="68.45" customHeight="1">
      <c r="A24" s="13" t="s">
        <v>35</v>
      </c>
      <c r="B24" s="14" t="s">
        <v>15</v>
      </c>
      <c r="C24" s="14" t="s">
        <v>18</v>
      </c>
      <c r="D24" s="14" t="s">
        <v>34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 t="s">
        <v>36</v>
      </c>
      <c r="T24" s="14"/>
      <c r="U24" s="15"/>
      <c r="V24" s="15"/>
      <c r="W24" s="15"/>
      <c r="X24" s="15"/>
      <c r="Y24" s="13" t="s">
        <v>35</v>
      </c>
      <c r="Z24" s="16">
        <f>2127000/1000</f>
        <v>2127</v>
      </c>
      <c r="AA24" s="16"/>
      <c r="AB24" s="16"/>
      <c r="AC24" s="16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6">
        <v>1907300</v>
      </c>
      <c r="AO24" s="16"/>
      <c r="AP24" s="16"/>
      <c r="AQ24" s="16"/>
      <c r="AR24" s="16"/>
      <c r="AS24" s="16">
        <v>1914600</v>
      </c>
      <c r="AT24" s="16"/>
      <c r="AU24" s="16"/>
      <c r="AV24" s="16"/>
      <c r="AW24" s="16"/>
      <c r="AX24" s="13" t="s">
        <v>35</v>
      </c>
    </row>
    <row r="25" spans="1:50" ht="34.15" customHeight="1">
      <c r="A25" s="13" t="s">
        <v>37</v>
      </c>
      <c r="B25" s="14" t="s">
        <v>15</v>
      </c>
      <c r="C25" s="14" t="s">
        <v>18</v>
      </c>
      <c r="D25" s="14" t="s">
        <v>34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 t="s">
        <v>38</v>
      </c>
      <c r="T25" s="14"/>
      <c r="U25" s="15"/>
      <c r="V25" s="15"/>
      <c r="W25" s="15"/>
      <c r="X25" s="15"/>
      <c r="Y25" s="13" t="s">
        <v>37</v>
      </c>
      <c r="Z25" s="16">
        <f>85000/1000</f>
        <v>85</v>
      </c>
      <c r="AA25" s="16"/>
      <c r="AB25" s="16"/>
      <c r="AC25" s="16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6">
        <v>67600</v>
      </c>
      <c r="AO25" s="16"/>
      <c r="AP25" s="16"/>
      <c r="AQ25" s="16"/>
      <c r="AR25" s="16"/>
      <c r="AS25" s="16">
        <v>65200</v>
      </c>
      <c r="AT25" s="16"/>
      <c r="AU25" s="16"/>
      <c r="AV25" s="16"/>
      <c r="AW25" s="16"/>
      <c r="AX25" s="13" t="s">
        <v>37</v>
      </c>
    </row>
    <row r="26" spans="1:50" ht="85.5" customHeight="1">
      <c r="A26" s="8" t="s">
        <v>39</v>
      </c>
      <c r="B26" s="9" t="s">
        <v>15</v>
      </c>
      <c r="C26" s="9" t="s">
        <v>18</v>
      </c>
      <c r="D26" s="9" t="s">
        <v>40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10"/>
      <c r="V26" s="10"/>
      <c r="W26" s="10"/>
      <c r="X26" s="10"/>
      <c r="Y26" s="8" t="s">
        <v>39</v>
      </c>
      <c r="Z26" s="11">
        <f>70000/1000</f>
        <v>70</v>
      </c>
      <c r="AA26" s="11"/>
      <c r="AB26" s="11"/>
      <c r="AC26" s="11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1">
        <v>70000</v>
      </c>
      <c r="AO26" s="11"/>
      <c r="AP26" s="11"/>
      <c r="AQ26" s="11"/>
      <c r="AR26" s="11"/>
      <c r="AS26" s="11">
        <v>70000</v>
      </c>
      <c r="AT26" s="11"/>
      <c r="AU26" s="11"/>
      <c r="AV26" s="11"/>
      <c r="AW26" s="11"/>
      <c r="AX26" s="8" t="s">
        <v>39</v>
      </c>
    </row>
    <row r="27" spans="1:50" ht="68.45" customHeight="1">
      <c r="A27" s="13" t="s">
        <v>35</v>
      </c>
      <c r="B27" s="14" t="s">
        <v>15</v>
      </c>
      <c r="C27" s="14" t="s">
        <v>18</v>
      </c>
      <c r="D27" s="14" t="s">
        <v>40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 t="s">
        <v>36</v>
      </c>
      <c r="T27" s="14"/>
      <c r="U27" s="15"/>
      <c r="V27" s="15"/>
      <c r="W27" s="15"/>
      <c r="X27" s="15"/>
      <c r="Y27" s="13" t="s">
        <v>35</v>
      </c>
      <c r="Z27" s="16">
        <f>70000/1000</f>
        <v>70</v>
      </c>
      <c r="AA27" s="16"/>
      <c r="AB27" s="16"/>
      <c r="AC27" s="16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6">
        <v>70000</v>
      </c>
      <c r="AO27" s="16"/>
      <c r="AP27" s="16"/>
      <c r="AQ27" s="16"/>
      <c r="AR27" s="16"/>
      <c r="AS27" s="16">
        <v>70000</v>
      </c>
      <c r="AT27" s="16"/>
      <c r="AU27" s="16"/>
      <c r="AV27" s="16"/>
      <c r="AW27" s="16"/>
      <c r="AX27" s="13" t="s">
        <v>35</v>
      </c>
    </row>
    <row r="28" spans="1:50" ht="136.9" customHeight="1">
      <c r="A28" s="8" t="s">
        <v>41</v>
      </c>
      <c r="B28" s="9" t="s">
        <v>15</v>
      </c>
      <c r="C28" s="9" t="s">
        <v>18</v>
      </c>
      <c r="D28" s="9" t="s">
        <v>42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10"/>
      <c r="V28" s="10"/>
      <c r="W28" s="10"/>
      <c r="X28" s="10"/>
      <c r="Y28" s="8" t="s">
        <v>41</v>
      </c>
      <c r="Z28" s="11">
        <f>3520/1000</f>
        <v>3.52</v>
      </c>
      <c r="AA28" s="11"/>
      <c r="AB28" s="11"/>
      <c r="AC28" s="11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1">
        <v>3520</v>
      </c>
      <c r="AO28" s="11"/>
      <c r="AP28" s="11"/>
      <c r="AQ28" s="11"/>
      <c r="AR28" s="11"/>
      <c r="AS28" s="11">
        <v>3520</v>
      </c>
      <c r="AT28" s="11"/>
      <c r="AU28" s="11"/>
      <c r="AV28" s="11"/>
      <c r="AW28" s="11"/>
      <c r="AX28" s="8" t="s">
        <v>41</v>
      </c>
    </row>
    <row r="29" spans="1:50" ht="68.45" customHeight="1">
      <c r="A29" s="13" t="s">
        <v>35</v>
      </c>
      <c r="B29" s="14" t="s">
        <v>15</v>
      </c>
      <c r="C29" s="14" t="s">
        <v>18</v>
      </c>
      <c r="D29" s="14" t="s">
        <v>42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 t="s">
        <v>36</v>
      </c>
      <c r="T29" s="14"/>
      <c r="U29" s="15"/>
      <c r="V29" s="15"/>
      <c r="W29" s="15"/>
      <c r="X29" s="15"/>
      <c r="Y29" s="13" t="s">
        <v>35</v>
      </c>
      <c r="Z29" s="16">
        <f>3520/1000</f>
        <v>3.52</v>
      </c>
      <c r="AA29" s="16"/>
      <c r="AB29" s="16"/>
      <c r="AC29" s="16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6">
        <v>3520</v>
      </c>
      <c r="AO29" s="16"/>
      <c r="AP29" s="16"/>
      <c r="AQ29" s="16"/>
      <c r="AR29" s="16"/>
      <c r="AS29" s="16">
        <v>3520</v>
      </c>
      <c r="AT29" s="16"/>
      <c r="AU29" s="16"/>
      <c r="AV29" s="16"/>
      <c r="AW29" s="16"/>
      <c r="AX29" s="13" t="s">
        <v>35</v>
      </c>
    </row>
    <row r="30" spans="1:50" ht="85.5" customHeight="1">
      <c r="A30" s="4" t="s">
        <v>43</v>
      </c>
      <c r="B30" s="3" t="s">
        <v>15</v>
      </c>
      <c r="C30" s="3" t="s">
        <v>44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5"/>
      <c r="V30" s="5"/>
      <c r="W30" s="5"/>
      <c r="X30" s="5"/>
      <c r="Y30" s="4" t="s">
        <v>43</v>
      </c>
      <c r="Z30" s="6">
        <f>221000/1000</f>
        <v>221</v>
      </c>
      <c r="AA30" s="6"/>
      <c r="AB30" s="6"/>
      <c r="AC30" s="6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6">
        <v>221000</v>
      </c>
      <c r="AO30" s="6"/>
      <c r="AP30" s="6"/>
      <c r="AQ30" s="6"/>
      <c r="AR30" s="6"/>
      <c r="AS30" s="6">
        <v>221000</v>
      </c>
      <c r="AT30" s="6"/>
      <c r="AU30" s="6"/>
      <c r="AV30" s="6"/>
      <c r="AW30" s="6"/>
      <c r="AX30" s="4" t="s">
        <v>43</v>
      </c>
    </row>
    <row r="31" spans="1:50" ht="34.15" customHeight="1">
      <c r="A31" s="8" t="s">
        <v>19</v>
      </c>
      <c r="B31" s="9" t="s">
        <v>15</v>
      </c>
      <c r="C31" s="9" t="s">
        <v>44</v>
      </c>
      <c r="D31" s="9" t="s">
        <v>20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10"/>
      <c r="V31" s="10"/>
      <c r="W31" s="10"/>
      <c r="X31" s="10"/>
      <c r="Y31" s="8" t="s">
        <v>19</v>
      </c>
      <c r="Z31" s="11">
        <f>221000/1000</f>
        <v>221</v>
      </c>
      <c r="AA31" s="11"/>
      <c r="AB31" s="11"/>
      <c r="AC31" s="11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1">
        <v>221000</v>
      </c>
      <c r="AO31" s="11"/>
      <c r="AP31" s="11"/>
      <c r="AQ31" s="11"/>
      <c r="AR31" s="11"/>
      <c r="AS31" s="11">
        <v>221000</v>
      </c>
      <c r="AT31" s="11"/>
      <c r="AU31" s="11"/>
      <c r="AV31" s="11"/>
      <c r="AW31" s="11"/>
      <c r="AX31" s="8" t="s">
        <v>19</v>
      </c>
    </row>
    <row r="32" spans="1:50" ht="34.15" customHeight="1">
      <c r="A32" s="8" t="s">
        <v>45</v>
      </c>
      <c r="B32" s="9" t="s">
        <v>15</v>
      </c>
      <c r="C32" s="9" t="s">
        <v>44</v>
      </c>
      <c r="D32" s="9" t="s">
        <v>46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10"/>
      <c r="V32" s="10"/>
      <c r="W32" s="10"/>
      <c r="X32" s="10"/>
      <c r="Y32" s="8" t="s">
        <v>45</v>
      </c>
      <c r="Z32" s="11">
        <f>221000/1000</f>
        <v>221</v>
      </c>
      <c r="AA32" s="11"/>
      <c r="AB32" s="11"/>
      <c r="AC32" s="11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1">
        <v>221000</v>
      </c>
      <c r="AO32" s="11"/>
      <c r="AP32" s="11"/>
      <c r="AQ32" s="11"/>
      <c r="AR32" s="11"/>
      <c r="AS32" s="11">
        <v>221000</v>
      </c>
      <c r="AT32" s="11"/>
      <c r="AU32" s="11"/>
      <c r="AV32" s="11"/>
      <c r="AW32" s="11"/>
      <c r="AX32" s="8" t="s">
        <v>45</v>
      </c>
    </row>
    <row r="33" spans="1:50" ht="34.15" customHeight="1">
      <c r="A33" s="8" t="s">
        <v>47</v>
      </c>
      <c r="B33" s="9" t="s">
        <v>15</v>
      </c>
      <c r="C33" s="9" t="s">
        <v>44</v>
      </c>
      <c r="D33" s="9" t="s">
        <v>48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10"/>
      <c r="V33" s="10"/>
      <c r="W33" s="10"/>
      <c r="X33" s="10"/>
      <c r="Y33" s="8" t="s">
        <v>47</v>
      </c>
      <c r="Z33" s="11">
        <f>221000/1000</f>
        <v>221</v>
      </c>
      <c r="AA33" s="11"/>
      <c r="AB33" s="11"/>
      <c r="AC33" s="11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1">
        <v>221000</v>
      </c>
      <c r="AO33" s="11"/>
      <c r="AP33" s="11"/>
      <c r="AQ33" s="11"/>
      <c r="AR33" s="11"/>
      <c r="AS33" s="11">
        <v>221000</v>
      </c>
      <c r="AT33" s="11"/>
      <c r="AU33" s="11"/>
      <c r="AV33" s="11"/>
      <c r="AW33" s="11"/>
      <c r="AX33" s="8" t="s">
        <v>47</v>
      </c>
    </row>
    <row r="34" spans="1:50" ht="68.45" customHeight="1">
      <c r="A34" s="8" t="s">
        <v>49</v>
      </c>
      <c r="B34" s="9" t="s">
        <v>15</v>
      </c>
      <c r="C34" s="9" t="s">
        <v>44</v>
      </c>
      <c r="D34" s="9" t="s">
        <v>50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10"/>
      <c r="V34" s="10"/>
      <c r="W34" s="10"/>
      <c r="X34" s="10"/>
      <c r="Y34" s="8" t="s">
        <v>49</v>
      </c>
      <c r="Z34" s="11">
        <f>66100/1000</f>
        <v>66.099999999999994</v>
      </c>
      <c r="AA34" s="11"/>
      <c r="AB34" s="11"/>
      <c r="AC34" s="11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1">
        <v>66100</v>
      </c>
      <c r="AO34" s="11"/>
      <c r="AP34" s="11"/>
      <c r="AQ34" s="11"/>
      <c r="AR34" s="11"/>
      <c r="AS34" s="11">
        <v>66100</v>
      </c>
      <c r="AT34" s="11"/>
      <c r="AU34" s="11"/>
      <c r="AV34" s="11"/>
      <c r="AW34" s="11"/>
      <c r="AX34" s="8" t="s">
        <v>49</v>
      </c>
    </row>
    <row r="35" spans="1:50" ht="34.15" customHeight="1">
      <c r="A35" s="13" t="s">
        <v>51</v>
      </c>
      <c r="B35" s="14" t="s">
        <v>15</v>
      </c>
      <c r="C35" s="14" t="s">
        <v>44</v>
      </c>
      <c r="D35" s="14" t="s">
        <v>50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 t="s">
        <v>52</v>
      </c>
      <c r="T35" s="14"/>
      <c r="U35" s="15"/>
      <c r="V35" s="15"/>
      <c r="W35" s="15"/>
      <c r="X35" s="15"/>
      <c r="Y35" s="13" t="s">
        <v>51</v>
      </c>
      <c r="Z35" s="16">
        <f>66100/1000</f>
        <v>66.099999999999994</v>
      </c>
      <c r="AA35" s="16"/>
      <c r="AB35" s="16"/>
      <c r="AC35" s="16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6">
        <v>66100</v>
      </c>
      <c r="AO35" s="16"/>
      <c r="AP35" s="16"/>
      <c r="AQ35" s="16"/>
      <c r="AR35" s="16"/>
      <c r="AS35" s="16">
        <v>66100</v>
      </c>
      <c r="AT35" s="16"/>
      <c r="AU35" s="16"/>
      <c r="AV35" s="16"/>
      <c r="AW35" s="16"/>
      <c r="AX35" s="13" t="s">
        <v>51</v>
      </c>
    </row>
    <row r="36" spans="1:50" ht="85.5" customHeight="1">
      <c r="A36" s="8" t="s">
        <v>53</v>
      </c>
      <c r="B36" s="9" t="s">
        <v>15</v>
      </c>
      <c r="C36" s="9" t="s">
        <v>44</v>
      </c>
      <c r="D36" s="9" t="s">
        <v>54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10"/>
      <c r="V36" s="10"/>
      <c r="W36" s="10"/>
      <c r="X36" s="10"/>
      <c r="Y36" s="8" t="s">
        <v>53</v>
      </c>
      <c r="Z36" s="11">
        <f>63500/1000</f>
        <v>63.5</v>
      </c>
      <c r="AA36" s="11"/>
      <c r="AB36" s="11"/>
      <c r="AC36" s="11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1">
        <v>63500</v>
      </c>
      <c r="AO36" s="11"/>
      <c r="AP36" s="11"/>
      <c r="AQ36" s="11"/>
      <c r="AR36" s="11"/>
      <c r="AS36" s="11">
        <v>63500</v>
      </c>
      <c r="AT36" s="11"/>
      <c r="AU36" s="11"/>
      <c r="AV36" s="11"/>
      <c r="AW36" s="11"/>
      <c r="AX36" s="8" t="s">
        <v>53</v>
      </c>
    </row>
    <row r="37" spans="1:50" ht="34.15" customHeight="1">
      <c r="A37" s="13" t="s">
        <v>51</v>
      </c>
      <c r="B37" s="14" t="s">
        <v>15</v>
      </c>
      <c r="C37" s="14" t="s">
        <v>44</v>
      </c>
      <c r="D37" s="14" t="s">
        <v>54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 t="s">
        <v>52</v>
      </c>
      <c r="T37" s="14"/>
      <c r="U37" s="15"/>
      <c r="V37" s="15"/>
      <c r="W37" s="15"/>
      <c r="X37" s="15"/>
      <c r="Y37" s="13" t="s">
        <v>51</v>
      </c>
      <c r="Z37" s="16">
        <f>63500/1000</f>
        <v>63.5</v>
      </c>
      <c r="AA37" s="16"/>
      <c r="AB37" s="16"/>
      <c r="AC37" s="16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6">
        <v>63500</v>
      </c>
      <c r="AO37" s="16"/>
      <c r="AP37" s="16"/>
      <c r="AQ37" s="16"/>
      <c r="AR37" s="16"/>
      <c r="AS37" s="16">
        <v>63500</v>
      </c>
      <c r="AT37" s="16"/>
      <c r="AU37" s="16"/>
      <c r="AV37" s="16"/>
      <c r="AW37" s="16"/>
      <c r="AX37" s="13" t="s">
        <v>51</v>
      </c>
    </row>
    <row r="38" spans="1:50" ht="119.65" customHeight="1">
      <c r="A38" s="8" t="s">
        <v>55</v>
      </c>
      <c r="B38" s="9" t="s">
        <v>15</v>
      </c>
      <c r="C38" s="9" t="s">
        <v>44</v>
      </c>
      <c r="D38" s="9" t="s">
        <v>56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10"/>
      <c r="V38" s="10"/>
      <c r="W38" s="10"/>
      <c r="X38" s="10"/>
      <c r="Y38" s="8" t="s">
        <v>55</v>
      </c>
      <c r="Z38" s="11">
        <f>91400/1000</f>
        <v>91.4</v>
      </c>
      <c r="AA38" s="11"/>
      <c r="AB38" s="11"/>
      <c r="AC38" s="11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1">
        <v>91400</v>
      </c>
      <c r="AO38" s="11"/>
      <c r="AP38" s="11"/>
      <c r="AQ38" s="11"/>
      <c r="AR38" s="11"/>
      <c r="AS38" s="11">
        <v>91400</v>
      </c>
      <c r="AT38" s="11"/>
      <c r="AU38" s="11"/>
      <c r="AV38" s="11"/>
      <c r="AW38" s="11"/>
      <c r="AX38" s="8" t="s">
        <v>55</v>
      </c>
    </row>
    <row r="39" spans="1:50" ht="34.15" customHeight="1">
      <c r="A39" s="13" t="s">
        <v>51</v>
      </c>
      <c r="B39" s="14" t="s">
        <v>15</v>
      </c>
      <c r="C39" s="14" t="s">
        <v>44</v>
      </c>
      <c r="D39" s="14" t="s">
        <v>56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 t="s">
        <v>52</v>
      </c>
      <c r="T39" s="14"/>
      <c r="U39" s="15"/>
      <c r="V39" s="15"/>
      <c r="W39" s="15"/>
      <c r="X39" s="15"/>
      <c r="Y39" s="13" t="s">
        <v>51</v>
      </c>
      <c r="Z39" s="16">
        <f>91400/1000</f>
        <v>91.4</v>
      </c>
      <c r="AA39" s="16"/>
      <c r="AB39" s="16"/>
      <c r="AC39" s="16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6">
        <v>91400</v>
      </c>
      <c r="AO39" s="16"/>
      <c r="AP39" s="16"/>
      <c r="AQ39" s="16"/>
      <c r="AR39" s="16"/>
      <c r="AS39" s="16">
        <v>91400</v>
      </c>
      <c r="AT39" s="16"/>
      <c r="AU39" s="16"/>
      <c r="AV39" s="16"/>
      <c r="AW39" s="16"/>
      <c r="AX39" s="13" t="s">
        <v>51</v>
      </c>
    </row>
    <row r="40" spans="1:50" ht="17.100000000000001" customHeight="1">
      <c r="A40" s="4" t="s">
        <v>57</v>
      </c>
      <c r="B40" s="3" t="s">
        <v>15</v>
      </c>
      <c r="C40" s="3" t="s">
        <v>58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5"/>
      <c r="V40" s="5"/>
      <c r="W40" s="5"/>
      <c r="X40" s="5"/>
      <c r="Y40" s="4" t="s">
        <v>57</v>
      </c>
      <c r="Z40" s="6">
        <f>50000/1000</f>
        <v>50</v>
      </c>
      <c r="AA40" s="6"/>
      <c r="AB40" s="6"/>
      <c r="AC40" s="6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6">
        <v>50000</v>
      </c>
      <c r="AO40" s="6"/>
      <c r="AP40" s="6"/>
      <c r="AQ40" s="6"/>
      <c r="AR40" s="6"/>
      <c r="AS40" s="6">
        <v>50000</v>
      </c>
      <c r="AT40" s="6"/>
      <c r="AU40" s="6"/>
      <c r="AV40" s="6"/>
      <c r="AW40" s="6"/>
      <c r="AX40" s="4" t="s">
        <v>57</v>
      </c>
    </row>
    <row r="41" spans="1:50" ht="34.15" customHeight="1">
      <c r="A41" s="8" t="s">
        <v>19</v>
      </c>
      <c r="B41" s="9" t="s">
        <v>15</v>
      </c>
      <c r="C41" s="9" t="s">
        <v>58</v>
      </c>
      <c r="D41" s="9" t="s">
        <v>20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10"/>
      <c r="V41" s="10"/>
      <c r="W41" s="10"/>
      <c r="X41" s="10"/>
      <c r="Y41" s="8" t="s">
        <v>19</v>
      </c>
      <c r="Z41" s="11">
        <f>50000/1000</f>
        <v>50</v>
      </c>
      <c r="AA41" s="11"/>
      <c r="AB41" s="11"/>
      <c r="AC41" s="11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1">
        <v>50000</v>
      </c>
      <c r="AO41" s="11"/>
      <c r="AP41" s="11"/>
      <c r="AQ41" s="11"/>
      <c r="AR41" s="11"/>
      <c r="AS41" s="11">
        <v>50000</v>
      </c>
      <c r="AT41" s="11"/>
      <c r="AU41" s="11"/>
      <c r="AV41" s="11"/>
      <c r="AW41" s="11"/>
      <c r="AX41" s="8" t="s">
        <v>19</v>
      </c>
    </row>
    <row r="42" spans="1:50" ht="34.15" customHeight="1">
      <c r="A42" s="8" t="s">
        <v>45</v>
      </c>
      <c r="B42" s="9" t="s">
        <v>15</v>
      </c>
      <c r="C42" s="9" t="s">
        <v>58</v>
      </c>
      <c r="D42" s="9" t="s">
        <v>46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10"/>
      <c r="V42" s="10"/>
      <c r="W42" s="10"/>
      <c r="X42" s="10"/>
      <c r="Y42" s="8" t="s">
        <v>45</v>
      </c>
      <c r="Z42" s="11">
        <f t="shared" ref="Z42:Z45" si="0">50000/1000</f>
        <v>50</v>
      </c>
      <c r="AA42" s="11"/>
      <c r="AB42" s="11"/>
      <c r="AC42" s="11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1">
        <v>50000</v>
      </c>
      <c r="AO42" s="11"/>
      <c r="AP42" s="11"/>
      <c r="AQ42" s="11"/>
      <c r="AR42" s="11"/>
      <c r="AS42" s="11">
        <v>50000</v>
      </c>
      <c r="AT42" s="11"/>
      <c r="AU42" s="11"/>
      <c r="AV42" s="11"/>
      <c r="AW42" s="11"/>
      <c r="AX42" s="8" t="s">
        <v>45</v>
      </c>
    </row>
    <row r="43" spans="1:50" ht="34.15" customHeight="1">
      <c r="A43" s="8" t="s">
        <v>47</v>
      </c>
      <c r="B43" s="9" t="s">
        <v>15</v>
      </c>
      <c r="C43" s="9" t="s">
        <v>58</v>
      </c>
      <c r="D43" s="9" t="s">
        <v>48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10"/>
      <c r="V43" s="10"/>
      <c r="W43" s="10"/>
      <c r="X43" s="10"/>
      <c r="Y43" s="8" t="s">
        <v>47</v>
      </c>
      <c r="Z43" s="11">
        <f t="shared" si="0"/>
        <v>50</v>
      </c>
      <c r="AA43" s="11"/>
      <c r="AB43" s="11"/>
      <c r="AC43" s="11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1">
        <v>50000</v>
      </c>
      <c r="AO43" s="11"/>
      <c r="AP43" s="11"/>
      <c r="AQ43" s="11"/>
      <c r="AR43" s="11"/>
      <c r="AS43" s="11">
        <v>50000</v>
      </c>
      <c r="AT43" s="11"/>
      <c r="AU43" s="11"/>
      <c r="AV43" s="11"/>
      <c r="AW43" s="11"/>
      <c r="AX43" s="8" t="s">
        <v>47</v>
      </c>
    </row>
    <row r="44" spans="1:50" ht="51.4" customHeight="1">
      <c r="A44" s="8" t="s">
        <v>59</v>
      </c>
      <c r="B44" s="9" t="s">
        <v>15</v>
      </c>
      <c r="C44" s="9" t="s">
        <v>58</v>
      </c>
      <c r="D44" s="9" t="s">
        <v>60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10"/>
      <c r="V44" s="10"/>
      <c r="W44" s="10"/>
      <c r="X44" s="10"/>
      <c r="Y44" s="8" t="s">
        <v>59</v>
      </c>
      <c r="Z44" s="11">
        <f t="shared" si="0"/>
        <v>50</v>
      </c>
      <c r="AA44" s="11"/>
      <c r="AB44" s="11"/>
      <c r="AC44" s="11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1">
        <v>50000</v>
      </c>
      <c r="AO44" s="11"/>
      <c r="AP44" s="11"/>
      <c r="AQ44" s="11"/>
      <c r="AR44" s="11"/>
      <c r="AS44" s="11">
        <v>50000</v>
      </c>
      <c r="AT44" s="11"/>
      <c r="AU44" s="11"/>
      <c r="AV44" s="11"/>
      <c r="AW44" s="11"/>
      <c r="AX44" s="8" t="s">
        <v>59</v>
      </c>
    </row>
    <row r="45" spans="1:50" ht="34.15" customHeight="1">
      <c r="A45" s="13" t="s">
        <v>61</v>
      </c>
      <c r="B45" s="14" t="s">
        <v>15</v>
      </c>
      <c r="C45" s="14" t="s">
        <v>58</v>
      </c>
      <c r="D45" s="14" t="s">
        <v>60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 t="s">
        <v>62</v>
      </c>
      <c r="T45" s="14"/>
      <c r="U45" s="15"/>
      <c r="V45" s="15"/>
      <c r="W45" s="15"/>
      <c r="X45" s="15"/>
      <c r="Y45" s="13" t="s">
        <v>61</v>
      </c>
      <c r="Z45" s="11">
        <f t="shared" si="0"/>
        <v>50</v>
      </c>
      <c r="AA45" s="16"/>
      <c r="AB45" s="16"/>
      <c r="AC45" s="16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6">
        <v>50000</v>
      </c>
      <c r="AO45" s="16"/>
      <c r="AP45" s="16"/>
      <c r="AQ45" s="16"/>
      <c r="AR45" s="16"/>
      <c r="AS45" s="16">
        <v>50000</v>
      </c>
      <c r="AT45" s="16"/>
      <c r="AU45" s="16"/>
      <c r="AV45" s="16"/>
      <c r="AW45" s="16"/>
      <c r="AX45" s="13" t="s">
        <v>61</v>
      </c>
    </row>
    <row r="46" spans="1:50" ht="34.15" customHeight="1">
      <c r="A46" s="4" t="s">
        <v>63</v>
      </c>
      <c r="B46" s="3" t="s">
        <v>15</v>
      </c>
      <c r="C46" s="3" t="s">
        <v>64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5"/>
      <c r="V46" s="5"/>
      <c r="W46" s="5"/>
      <c r="X46" s="5"/>
      <c r="Y46" s="4" t="s">
        <v>63</v>
      </c>
      <c r="Z46" s="6">
        <f>140000/1000</f>
        <v>140</v>
      </c>
      <c r="AA46" s="6"/>
      <c r="AB46" s="6"/>
      <c r="AC46" s="6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6">
        <v>120000</v>
      </c>
      <c r="AO46" s="6"/>
      <c r="AP46" s="6"/>
      <c r="AQ46" s="6"/>
      <c r="AR46" s="6"/>
      <c r="AS46" s="6">
        <v>120000</v>
      </c>
      <c r="AT46" s="6"/>
      <c r="AU46" s="6"/>
      <c r="AV46" s="6"/>
      <c r="AW46" s="6"/>
      <c r="AX46" s="4" t="s">
        <v>63</v>
      </c>
    </row>
    <row r="47" spans="1:50" ht="34.15" customHeight="1">
      <c r="A47" s="8" t="s">
        <v>19</v>
      </c>
      <c r="B47" s="9" t="s">
        <v>15</v>
      </c>
      <c r="C47" s="9" t="s">
        <v>64</v>
      </c>
      <c r="D47" s="9" t="s">
        <v>20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10"/>
      <c r="V47" s="10"/>
      <c r="W47" s="10"/>
      <c r="X47" s="10"/>
      <c r="Y47" s="8" t="s">
        <v>19</v>
      </c>
      <c r="Z47" s="11">
        <f>140000/1000</f>
        <v>140</v>
      </c>
      <c r="AA47" s="11"/>
      <c r="AB47" s="11"/>
      <c r="AC47" s="11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1">
        <v>120000</v>
      </c>
      <c r="AO47" s="11"/>
      <c r="AP47" s="11"/>
      <c r="AQ47" s="11"/>
      <c r="AR47" s="11"/>
      <c r="AS47" s="11">
        <v>120000</v>
      </c>
      <c r="AT47" s="11"/>
      <c r="AU47" s="11"/>
      <c r="AV47" s="11"/>
      <c r="AW47" s="11"/>
      <c r="AX47" s="8" t="s">
        <v>19</v>
      </c>
    </row>
    <row r="48" spans="1:50" ht="34.15" customHeight="1">
      <c r="A48" s="8" t="s">
        <v>45</v>
      </c>
      <c r="B48" s="9" t="s">
        <v>15</v>
      </c>
      <c r="C48" s="9" t="s">
        <v>64</v>
      </c>
      <c r="D48" s="9" t="s">
        <v>46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10"/>
      <c r="V48" s="10"/>
      <c r="W48" s="10"/>
      <c r="X48" s="10"/>
      <c r="Y48" s="8" t="s">
        <v>45</v>
      </c>
      <c r="Z48" s="11">
        <f t="shared" ref="Z48:Z49" si="1">140000/1000</f>
        <v>140</v>
      </c>
      <c r="AA48" s="11"/>
      <c r="AB48" s="11"/>
      <c r="AC48" s="11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1">
        <v>120000</v>
      </c>
      <c r="AO48" s="11"/>
      <c r="AP48" s="11"/>
      <c r="AQ48" s="11"/>
      <c r="AR48" s="11"/>
      <c r="AS48" s="11">
        <v>120000</v>
      </c>
      <c r="AT48" s="11"/>
      <c r="AU48" s="11"/>
      <c r="AV48" s="11"/>
      <c r="AW48" s="11"/>
      <c r="AX48" s="8" t="s">
        <v>45</v>
      </c>
    </row>
    <row r="49" spans="1:50" ht="34.15" customHeight="1">
      <c r="A49" s="8" t="s">
        <v>47</v>
      </c>
      <c r="B49" s="9" t="s">
        <v>15</v>
      </c>
      <c r="C49" s="9" t="s">
        <v>64</v>
      </c>
      <c r="D49" s="9" t="s">
        <v>48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10"/>
      <c r="V49" s="10"/>
      <c r="W49" s="10"/>
      <c r="X49" s="10"/>
      <c r="Y49" s="8" t="s">
        <v>47</v>
      </c>
      <c r="Z49" s="11">
        <f t="shared" si="1"/>
        <v>140</v>
      </c>
      <c r="AA49" s="11"/>
      <c r="AB49" s="11"/>
      <c r="AC49" s="11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1">
        <v>120000</v>
      </c>
      <c r="AO49" s="11"/>
      <c r="AP49" s="11"/>
      <c r="AQ49" s="11"/>
      <c r="AR49" s="11"/>
      <c r="AS49" s="11">
        <v>120000</v>
      </c>
      <c r="AT49" s="11"/>
      <c r="AU49" s="11"/>
      <c r="AV49" s="11"/>
      <c r="AW49" s="11"/>
      <c r="AX49" s="8" t="s">
        <v>47</v>
      </c>
    </row>
    <row r="50" spans="1:50" ht="102.6" customHeight="1">
      <c r="A50" s="8" t="s">
        <v>65</v>
      </c>
      <c r="B50" s="9" t="s">
        <v>15</v>
      </c>
      <c r="C50" s="9" t="s">
        <v>64</v>
      </c>
      <c r="D50" s="9" t="s">
        <v>66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10"/>
      <c r="V50" s="10"/>
      <c r="W50" s="10"/>
      <c r="X50" s="10"/>
      <c r="Y50" s="8" t="s">
        <v>65</v>
      </c>
      <c r="Z50" s="11">
        <v>100</v>
      </c>
      <c r="AA50" s="11"/>
      <c r="AB50" s="11"/>
      <c r="AC50" s="11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1">
        <v>100000</v>
      </c>
      <c r="AO50" s="11"/>
      <c r="AP50" s="11"/>
      <c r="AQ50" s="11"/>
      <c r="AR50" s="11"/>
      <c r="AS50" s="11">
        <v>100000</v>
      </c>
      <c r="AT50" s="11"/>
      <c r="AU50" s="11"/>
      <c r="AV50" s="11"/>
      <c r="AW50" s="11"/>
      <c r="AX50" s="8" t="s">
        <v>65</v>
      </c>
    </row>
    <row r="51" spans="1:50" ht="68.45" customHeight="1">
      <c r="A51" s="13" t="s">
        <v>35</v>
      </c>
      <c r="B51" s="14" t="s">
        <v>15</v>
      </c>
      <c r="C51" s="14" t="s">
        <v>64</v>
      </c>
      <c r="D51" s="14" t="s">
        <v>66</v>
      </c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 t="s">
        <v>36</v>
      </c>
      <c r="T51" s="14"/>
      <c r="U51" s="15"/>
      <c r="V51" s="15"/>
      <c r="W51" s="15"/>
      <c r="X51" s="15"/>
      <c r="Y51" s="13" t="s">
        <v>35</v>
      </c>
      <c r="Z51" s="16">
        <v>100</v>
      </c>
      <c r="AA51" s="16"/>
      <c r="AB51" s="16"/>
      <c r="AC51" s="16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6">
        <v>100000</v>
      </c>
      <c r="AO51" s="16"/>
      <c r="AP51" s="16"/>
      <c r="AQ51" s="16"/>
      <c r="AR51" s="16"/>
      <c r="AS51" s="16">
        <v>100000</v>
      </c>
      <c r="AT51" s="16"/>
      <c r="AU51" s="16"/>
      <c r="AV51" s="16"/>
      <c r="AW51" s="16"/>
      <c r="AX51" s="13" t="s">
        <v>35</v>
      </c>
    </row>
    <row r="52" spans="1:50" ht="68.45" customHeight="1">
      <c r="A52" s="8" t="s">
        <v>67</v>
      </c>
      <c r="B52" s="9" t="s">
        <v>15</v>
      </c>
      <c r="C52" s="9" t="s">
        <v>64</v>
      </c>
      <c r="D52" s="9" t="s">
        <v>68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10"/>
      <c r="V52" s="10"/>
      <c r="W52" s="10"/>
      <c r="X52" s="10"/>
      <c r="Y52" s="8" t="s">
        <v>67</v>
      </c>
      <c r="Z52" s="11">
        <v>20</v>
      </c>
      <c r="AA52" s="11"/>
      <c r="AB52" s="11"/>
      <c r="AC52" s="11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1">
        <v>20000</v>
      </c>
      <c r="AO52" s="11"/>
      <c r="AP52" s="11"/>
      <c r="AQ52" s="11"/>
      <c r="AR52" s="11"/>
      <c r="AS52" s="11">
        <v>20000</v>
      </c>
      <c r="AT52" s="11"/>
      <c r="AU52" s="11"/>
      <c r="AV52" s="11"/>
      <c r="AW52" s="11"/>
      <c r="AX52" s="8" t="s">
        <v>67</v>
      </c>
    </row>
    <row r="53" spans="1:50" ht="34.15" customHeight="1">
      <c r="A53" s="13" t="s">
        <v>37</v>
      </c>
      <c r="B53" s="14" t="s">
        <v>15</v>
      </c>
      <c r="C53" s="14" t="s">
        <v>64</v>
      </c>
      <c r="D53" s="14" t="s">
        <v>68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 t="s">
        <v>38</v>
      </c>
      <c r="T53" s="14"/>
      <c r="U53" s="15"/>
      <c r="V53" s="15"/>
      <c r="W53" s="15"/>
      <c r="X53" s="15"/>
      <c r="Y53" s="13" t="s">
        <v>37</v>
      </c>
      <c r="Z53" s="16">
        <v>20</v>
      </c>
      <c r="AA53" s="16"/>
      <c r="AB53" s="16"/>
      <c r="AC53" s="16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6">
        <v>20000</v>
      </c>
      <c r="AO53" s="16"/>
      <c r="AP53" s="16"/>
      <c r="AQ53" s="16"/>
      <c r="AR53" s="16"/>
      <c r="AS53" s="16">
        <v>20000</v>
      </c>
      <c r="AT53" s="16"/>
      <c r="AU53" s="16"/>
      <c r="AV53" s="16"/>
      <c r="AW53" s="16"/>
      <c r="AX53" s="13" t="s">
        <v>37</v>
      </c>
    </row>
    <row r="54" spans="1:50" ht="119.65" customHeight="1">
      <c r="A54" s="8" t="s">
        <v>69</v>
      </c>
      <c r="B54" s="9" t="s">
        <v>15</v>
      </c>
      <c r="C54" s="9" t="s">
        <v>64</v>
      </c>
      <c r="D54" s="9" t="s">
        <v>70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10"/>
      <c r="V54" s="10"/>
      <c r="W54" s="10"/>
      <c r="X54" s="10"/>
      <c r="Y54" s="8" t="s">
        <v>69</v>
      </c>
      <c r="Z54" s="11">
        <v>20</v>
      </c>
      <c r="AA54" s="11"/>
      <c r="AB54" s="11"/>
      <c r="AC54" s="11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8" t="s">
        <v>69</v>
      </c>
    </row>
    <row r="55" spans="1:50" ht="68.45" customHeight="1">
      <c r="A55" s="13" t="s">
        <v>35</v>
      </c>
      <c r="B55" s="14" t="s">
        <v>15</v>
      </c>
      <c r="C55" s="14" t="s">
        <v>64</v>
      </c>
      <c r="D55" s="14" t="s">
        <v>70</v>
      </c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 t="s">
        <v>36</v>
      </c>
      <c r="T55" s="14"/>
      <c r="U55" s="15"/>
      <c r="V55" s="15"/>
      <c r="W55" s="15"/>
      <c r="X55" s="15"/>
      <c r="Y55" s="13" t="s">
        <v>35</v>
      </c>
      <c r="Z55" s="16">
        <v>20</v>
      </c>
      <c r="AA55" s="16"/>
      <c r="AB55" s="16"/>
      <c r="AC55" s="16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3" t="s">
        <v>35</v>
      </c>
    </row>
    <row r="56" spans="1:50" ht="17.100000000000001" customHeight="1">
      <c r="A56" s="4" t="s">
        <v>71</v>
      </c>
      <c r="B56" s="3" t="s">
        <v>72</v>
      </c>
      <c r="C56" s="3" t="s">
        <v>16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5"/>
      <c r="V56" s="5"/>
      <c r="W56" s="5"/>
      <c r="X56" s="5"/>
      <c r="Y56" s="4" t="s">
        <v>71</v>
      </c>
      <c r="Z56" s="6">
        <f>267200/1000</f>
        <v>267.2</v>
      </c>
      <c r="AA56" s="6"/>
      <c r="AB56" s="6"/>
      <c r="AC56" s="6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6">
        <v>271600</v>
      </c>
      <c r="AO56" s="6"/>
      <c r="AP56" s="6"/>
      <c r="AQ56" s="6"/>
      <c r="AR56" s="6"/>
      <c r="AS56" s="6">
        <v>285800</v>
      </c>
      <c r="AT56" s="6"/>
      <c r="AU56" s="6"/>
      <c r="AV56" s="6"/>
      <c r="AW56" s="6"/>
      <c r="AX56" s="4" t="s">
        <v>71</v>
      </c>
    </row>
    <row r="57" spans="1:50" ht="34.15" customHeight="1">
      <c r="A57" s="4" t="s">
        <v>73</v>
      </c>
      <c r="B57" s="3" t="s">
        <v>72</v>
      </c>
      <c r="C57" s="3" t="s">
        <v>74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5"/>
      <c r="V57" s="5"/>
      <c r="W57" s="5"/>
      <c r="X57" s="5"/>
      <c r="Y57" s="4" t="s">
        <v>73</v>
      </c>
      <c r="Z57" s="6">
        <f>267200/1000</f>
        <v>267.2</v>
      </c>
      <c r="AA57" s="6"/>
      <c r="AB57" s="6"/>
      <c r="AC57" s="6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6">
        <v>271600</v>
      </c>
      <c r="AO57" s="6"/>
      <c r="AP57" s="6"/>
      <c r="AQ57" s="6"/>
      <c r="AR57" s="6"/>
      <c r="AS57" s="6">
        <v>285800</v>
      </c>
      <c r="AT57" s="6"/>
      <c r="AU57" s="6"/>
      <c r="AV57" s="6"/>
      <c r="AW57" s="6"/>
      <c r="AX57" s="4" t="s">
        <v>73</v>
      </c>
    </row>
    <row r="58" spans="1:50" ht="34.15" customHeight="1">
      <c r="A58" s="8" t="s">
        <v>19</v>
      </c>
      <c r="B58" s="9" t="s">
        <v>72</v>
      </c>
      <c r="C58" s="9" t="s">
        <v>74</v>
      </c>
      <c r="D58" s="9" t="s">
        <v>20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10"/>
      <c r="V58" s="10"/>
      <c r="W58" s="10"/>
      <c r="X58" s="10"/>
      <c r="Y58" s="8" t="s">
        <v>19</v>
      </c>
      <c r="Z58" s="11">
        <f>267200/1000</f>
        <v>267.2</v>
      </c>
      <c r="AA58" s="11"/>
      <c r="AB58" s="11"/>
      <c r="AC58" s="11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1">
        <v>271600</v>
      </c>
      <c r="AO58" s="11"/>
      <c r="AP58" s="11"/>
      <c r="AQ58" s="11"/>
      <c r="AR58" s="11"/>
      <c r="AS58" s="11">
        <v>285800</v>
      </c>
      <c r="AT58" s="11"/>
      <c r="AU58" s="11"/>
      <c r="AV58" s="11"/>
      <c r="AW58" s="11"/>
      <c r="AX58" s="8" t="s">
        <v>19</v>
      </c>
    </row>
    <row r="59" spans="1:50" ht="34.15" customHeight="1">
      <c r="A59" s="8" t="s">
        <v>45</v>
      </c>
      <c r="B59" s="9" t="s">
        <v>72</v>
      </c>
      <c r="C59" s="9" t="s">
        <v>74</v>
      </c>
      <c r="D59" s="9" t="s">
        <v>46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10"/>
      <c r="V59" s="10"/>
      <c r="W59" s="10"/>
      <c r="X59" s="10"/>
      <c r="Y59" s="8" t="s">
        <v>45</v>
      </c>
      <c r="Z59" s="11">
        <f t="shared" ref="Z59:Z62" si="2">267200/1000</f>
        <v>267.2</v>
      </c>
      <c r="AA59" s="11"/>
      <c r="AB59" s="11"/>
      <c r="AC59" s="11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1">
        <v>271600</v>
      </c>
      <c r="AO59" s="11"/>
      <c r="AP59" s="11"/>
      <c r="AQ59" s="11"/>
      <c r="AR59" s="11"/>
      <c r="AS59" s="11">
        <v>285800</v>
      </c>
      <c r="AT59" s="11"/>
      <c r="AU59" s="11"/>
      <c r="AV59" s="11"/>
      <c r="AW59" s="11"/>
      <c r="AX59" s="8" t="s">
        <v>45</v>
      </c>
    </row>
    <row r="60" spans="1:50" ht="34.15" customHeight="1">
      <c r="A60" s="8" t="s">
        <v>47</v>
      </c>
      <c r="B60" s="9" t="s">
        <v>72</v>
      </c>
      <c r="C60" s="9" t="s">
        <v>74</v>
      </c>
      <c r="D60" s="9" t="s">
        <v>48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10"/>
      <c r="V60" s="10"/>
      <c r="W60" s="10"/>
      <c r="X60" s="10"/>
      <c r="Y60" s="8" t="s">
        <v>47</v>
      </c>
      <c r="Z60" s="11">
        <f t="shared" si="2"/>
        <v>267.2</v>
      </c>
      <c r="AA60" s="11"/>
      <c r="AB60" s="11"/>
      <c r="AC60" s="11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1">
        <v>271600</v>
      </c>
      <c r="AO60" s="11"/>
      <c r="AP60" s="11"/>
      <c r="AQ60" s="11"/>
      <c r="AR60" s="11"/>
      <c r="AS60" s="11">
        <v>285800</v>
      </c>
      <c r="AT60" s="11"/>
      <c r="AU60" s="11"/>
      <c r="AV60" s="11"/>
      <c r="AW60" s="11"/>
      <c r="AX60" s="8" t="s">
        <v>47</v>
      </c>
    </row>
    <row r="61" spans="1:50" ht="85.5" customHeight="1">
      <c r="A61" s="8" t="s">
        <v>75</v>
      </c>
      <c r="B61" s="9" t="s">
        <v>72</v>
      </c>
      <c r="C61" s="9" t="s">
        <v>74</v>
      </c>
      <c r="D61" s="9" t="s">
        <v>76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10"/>
      <c r="V61" s="10"/>
      <c r="W61" s="10"/>
      <c r="X61" s="10"/>
      <c r="Y61" s="8" t="s">
        <v>75</v>
      </c>
      <c r="Z61" s="11">
        <f t="shared" si="2"/>
        <v>267.2</v>
      </c>
      <c r="AA61" s="11"/>
      <c r="AB61" s="11"/>
      <c r="AC61" s="11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1">
        <v>271600</v>
      </c>
      <c r="AO61" s="11"/>
      <c r="AP61" s="11"/>
      <c r="AQ61" s="11"/>
      <c r="AR61" s="11"/>
      <c r="AS61" s="11">
        <v>285800</v>
      </c>
      <c r="AT61" s="11"/>
      <c r="AU61" s="11"/>
      <c r="AV61" s="11"/>
      <c r="AW61" s="11"/>
      <c r="AX61" s="8" t="s">
        <v>75</v>
      </c>
    </row>
    <row r="62" spans="1:50" ht="51.4" customHeight="1">
      <c r="A62" s="13" t="s">
        <v>27</v>
      </c>
      <c r="B62" s="14" t="s">
        <v>72</v>
      </c>
      <c r="C62" s="14" t="s">
        <v>74</v>
      </c>
      <c r="D62" s="14" t="s">
        <v>76</v>
      </c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 t="s">
        <v>28</v>
      </c>
      <c r="T62" s="14"/>
      <c r="U62" s="15"/>
      <c r="V62" s="15"/>
      <c r="W62" s="15"/>
      <c r="X62" s="15"/>
      <c r="Y62" s="13" t="s">
        <v>27</v>
      </c>
      <c r="Z62" s="11">
        <f t="shared" si="2"/>
        <v>267.2</v>
      </c>
      <c r="AA62" s="16"/>
      <c r="AB62" s="16"/>
      <c r="AC62" s="16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6">
        <v>271600</v>
      </c>
      <c r="AO62" s="16"/>
      <c r="AP62" s="16"/>
      <c r="AQ62" s="16"/>
      <c r="AR62" s="16"/>
      <c r="AS62" s="16">
        <v>285800</v>
      </c>
      <c r="AT62" s="16"/>
      <c r="AU62" s="16"/>
      <c r="AV62" s="16"/>
      <c r="AW62" s="16"/>
      <c r="AX62" s="13" t="s">
        <v>27</v>
      </c>
    </row>
    <row r="63" spans="1:50" ht="51.4" customHeight="1">
      <c r="A63" s="4" t="s">
        <v>77</v>
      </c>
      <c r="B63" s="3" t="s">
        <v>74</v>
      </c>
      <c r="C63" s="3" t="s">
        <v>16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5"/>
      <c r="V63" s="5"/>
      <c r="W63" s="5"/>
      <c r="X63" s="5"/>
      <c r="Y63" s="4" t="s">
        <v>77</v>
      </c>
      <c r="Z63" s="6">
        <f>100000/1000</f>
        <v>100</v>
      </c>
      <c r="AA63" s="6"/>
      <c r="AB63" s="6"/>
      <c r="AC63" s="6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6">
        <v>100000</v>
      </c>
      <c r="AO63" s="6"/>
      <c r="AP63" s="6"/>
      <c r="AQ63" s="6"/>
      <c r="AR63" s="6"/>
      <c r="AS63" s="6">
        <v>100000</v>
      </c>
      <c r="AT63" s="6"/>
      <c r="AU63" s="6"/>
      <c r="AV63" s="6"/>
      <c r="AW63" s="6"/>
      <c r="AX63" s="4" t="s">
        <v>77</v>
      </c>
    </row>
    <row r="64" spans="1:50" ht="68.45" customHeight="1">
      <c r="A64" s="4" t="s">
        <v>78</v>
      </c>
      <c r="B64" s="3" t="s">
        <v>74</v>
      </c>
      <c r="C64" s="3" t="s">
        <v>79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5"/>
      <c r="V64" s="5"/>
      <c r="W64" s="5"/>
      <c r="X64" s="5"/>
      <c r="Y64" s="4" t="s">
        <v>78</v>
      </c>
      <c r="Z64" s="6">
        <f>100000/1000</f>
        <v>100</v>
      </c>
      <c r="AA64" s="6"/>
      <c r="AB64" s="6"/>
      <c r="AC64" s="6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6">
        <v>100000</v>
      </c>
      <c r="AO64" s="6"/>
      <c r="AP64" s="6"/>
      <c r="AQ64" s="6"/>
      <c r="AR64" s="6"/>
      <c r="AS64" s="6">
        <v>100000</v>
      </c>
      <c r="AT64" s="6"/>
      <c r="AU64" s="6"/>
      <c r="AV64" s="6"/>
      <c r="AW64" s="6"/>
      <c r="AX64" s="4" t="s">
        <v>78</v>
      </c>
    </row>
    <row r="65" spans="1:50" ht="34.15" customHeight="1">
      <c r="A65" s="8" t="s">
        <v>19</v>
      </c>
      <c r="B65" s="9" t="s">
        <v>74</v>
      </c>
      <c r="C65" s="9" t="s">
        <v>79</v>
      </c>
      <c r="D65" s="9" t="s">
        <v>20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10"/>
      <c r="V65" s="10"/>
      <c r="W65" s="10"/>
      <c r="X65" s="10"/>
      <c r="Y65" s="8" t="s">
        <v>19</v>
      </c>
      <c r="Z65" s="11">
        <f>100000/1000</f>
        <v>100</v>
      </c>
      <c r="AA65" s="11"/>
      <c r="AB65" s="11"/>
      <c r="AC65" s="11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1">
        <v>100000</v>
      </c>
      <c r="AO65" s="11"/>
      <c r="AP65" s="11"/>
      <c r="AQ65" s="11"/>
      <c r="AR65" s="11"/>
      <c r="AS65" s="11">
        <v>100000</v>
      </c>
      <c r="AT65" s="11"/>
      <c r="AU65" s="11"/>
      <c r="AV65" s="11"/>
      <c r="AW65" s="11"/>
      <c r="AX65" s="8" t="s">
        <v>19</v>
      </c>
    </row>
    <row r="66" spans="1:50" ht="34.15" customHeight="1">
      <c r="A66" s="8" t="s">
        <v>45</v>
      </c>
      <c r="B66" s="9" t="s">
        <v>74</v>
      </c>
      <c r="C66" s="9" t="s">
        <v>79</v>
      </c>
      <c r="D66" s="9" t="s">
        <v>46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10"/>
      <c r="V66" s="10"/>
      <c r="W66" s="10"/>
      <c r="X66" s="10"/>
      <c r="Y66" s="8" t="s">
        <v>45</v>
      </c>
      <c r="Z66" s="11">
        <f t="shared" ref="Z66:Z71" si="3">100000/1000</f>
        <v>100</v>
      </c>
      <c r="AA66" s="11"/>
      <c r="AB66" s="11"/>
      <c r="AC66" s="11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1">
        <v>100000</v>
      </c>
      <c r="AO66" s="11"/>
      <c r="AP66" s="11"/>
      <c r="AQ66" s="11"/>
      <c r="AR66" s="11"/>
      <c r="AS66" s="11">
        <v>100000</v>
      </c>
      <c r="AT66" s="11"/>
      <c r="AU66" s="11"/>
      <c r="AV66" s="11"/>
      <c r="AW66" s="11"/>
      <c r="AX66" s="8" t="s">
        <v>45</v>
      </c>
    </row>
    <row r="67" spans="1:50" ht="34.15" customHeight="1">
      <c r="A67" s="8" t="s">
        <v>47</v>
      </c>
      <c r="B67" s="9" t="s">
        <v>74</v>
      </c>
      <c r="C67" s="9" t="s">
        <v>79</v>
      </c>
      <c r="D67" s="9" t="s">
        <v>48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10"/>
      <c r="V67" s="10"/>
      <c r="W67" s="10"/>
      <c r="X67" s="10"/>
      <c r="Y67" s="8" t="s">
        <v>47</v>
      </c>
      <c r="Z67" s="11">
        <f t="shared" si="3"/>
        <v>100</v>
      </c>
      <c r="AA67" s="11"/>
      <c r="AB67" s="11"/>
      <c r="AC67" s="11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1">
        <v>100000</v>
      </c>
      <c r="AO67" s="11"/>
      <c r="AP67" s="11"/>
      <c r="AQ67" s="11"/>
      <c r="AR67" s="11"/>
      <c r="AS67" s="11">
        <v>100000</v>
      </c>
      <c r="AT67" s="11"/>
      <c r="AU67" s="11"/>
      <c r="AV67" s="11"/>
      <c r="AW67" s="11"/>
      <c r="AX67" s="8" t="s">
        <v>47</v>
      </c>
    </row>
    <row r="68" spans="1:50" ht="51.4" customHeight="1">
      <c r="A68" s="8" t="s">
        <v>80</v>
      </c>
      <c r="B68" s="9" t="s">
        <v>74</v>
      </c>
      <c r="C68" s="9" t="s">
        <v>79</v>
      </c>
      <c r="D68" s="9" t="s">
        <v>81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10"/>
      <c r="V68" s="10"/>
      <c r="W68" s="10"/>
      <c r="X68" s="10"/>
      <c r="Y68" s="8" t="s">
        <v>80</v>
      </c>
      <c r="Z68" s="11">
        <f t="shared" si="3"/>
        <v>100</v>
      </c>
      <c r="AA68" s="11"/>
      <c r="AB68" s="11"/>
      <c r="AC68" s="11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1">
        <v>50000</v>
      </c>
      <c r="AO68" s="11"/>
      <c r="AP68" s="11"/>
      <c r="AQ68" s="11"/>
      <c r="AR68" s="11"/>
      <c r="AS68" s="11">
        <v>50000</v>
      </c>
      <c r="AT68" s="11"/>
      <c r="AU68" s="11"/>
      <c r="AV68" s="11"/>
      <c r="AW68" s="11"/>
      <c r="AX68" s="8" t="s">
        <v>80</v>
      </c>
    </row>
    <row r="69" spans="1:50" ht="68.45" customHeight="1">
      <c r="A69" s="13" t="s">
        <v>35</v>
      </c>
      <c r="B69" s="14" t="s">
        <v>74</v>
      </c>
      <c r="C69" s="14" t="s">
        <v>79</v>
      </c>
      <c r="D69" s="14" t="s">
        <v>81</v>
      </c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 t="s">
        <v>36</v>
      </c>
      <c r="T69" s="14"/>
      <c r="U69" s="15"/>
      <c r="V69" s="15"/>
      <c r="W69" s="15"/>
      <c r="X69" s="15"/>
      <c r="Y69" s="13" t="s">
        <v>35</v>
      </c>
      <c r="Z69" s="11">
        <f t="shared" si="3"/>
        <v>100</v>
      </c>
      <c r="AA69" s="16"/>
      <c r="AB69" s="16"/>
      <c r="AC69" s="16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6">
        <v>50000</v>
      </c>
      <c r="AO69" s="16"/>
      <c r="AP69" s="16"/>
      <c r="AQ69" s="16"/>
      <c r="AR69" s="16"/>
      <c r="AS69" s="16">
        <v>50000</v>
      </c>
      <c r="AT69" s="16"/>
      <c r="AU69" s="16"/>
      <c r="AV69" s="16"/>
      <c r="AW69" s="16"/>
      <c r="AX69" s="13" t="s">
        <v>35</v>
      </c>
    </row>
    <row r="70" spans="1:50" ht="68.45" customHeight="1">
      <c r="A70" s="8" t="s">
        <v>82</v>
      </c>
      <c r="B70" s="9" t="s">
        <v>74</v>
      </c>
      <c r="C70" s="9" t="s">
        <v>79</v>
      </c>
      <c r="D70" s="9" t="s">
        <v>83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10"/>
      <c r="V70" s="10"/>
      <c r="W70" s="10"/>
      <c r="X70" s="10"/>
      <c r="Y70" s="8" t="s">
        <v>82</v>
      </c>
      <c r="Z70" s="11">
        <f t="shared" si="3"/>
        <v>100</v>
      </c>
      <c r="AA70" s="11"/>
      <c r="AB70" s="11"/>
      <c r="AC70" s="11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1">
        <v>50000</v>
      </c>
      <c r="AO70" s="11"/>
      <c r="AP70" s="11"/>
      <c r="AQ70" s="11"/>
      <c r="AR70" s="11"/>
      <c r="AS70" s="11">
        <v>50000</v>
      </c>
      <c r="AT70" s="11"/>
      <c r="AU70" s="11"/>
      <c r="AV70" s="11"/>
      <c r="AW70" s="11"/>
      <c r="AX70" s="8" t="s">
        <v>82</v>
      </c>
    </row>
    <row r="71" spans="1:50" ht="68.45" customHeight="1">
      <c r="A71" s="13" t="s">
        <v>35</v>
      </c>
      <c r="B71" s="14" t="s">
        <v>74</v>
      </c>
      <c r="C71" s="14" t="s">
        <v>79</v>
      </c>
      <c r="D71" s="14" t="s">
        <v>83</v>
      </c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 t="s">
        <v>36</v>
      </c>
      <c r="T71" s="14"/>
      <c r="U71" s="15"/>
      <c r="V71" s="15"/>
      <c r="W71" s="15"/>
      <c r="X71" s="15"/>
      <c r="Y71" s="13" t="s">
        <v>35</v>
      </c>
      <c r="Z71" s="11">
        <f t="shared" si="3"/>
        <v>100</v>
      </c>
      <c r="AA71" s="16"/>
      <c r="AB71" s="16"/>
      <c r="AC71" s="16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6">
        <v>50000</v>
      </c>
      <c r="AO71" s="16"/>
      <c r="AP71" s="16"/>
      <c r="AQ71" s="16"/>
      <c r="AR71" s="16"/>
      <c r="AS71" s="16">
        <v>50000</v>
      </c>
      <c r="AT71" s="16"/>
      <c r="AU71" s="16"/>
      <c r="AV71" s="16"/>
      <c r="AW71" s="16"/>
      <c r="AX71" s="13" t="s">
        <v>35</v>
      </c>
    </row>
    <row r="72" spans="1:50" ht="17.100000000000001" customHeight="1">
      <c r="A72" s="4" t="s">
        <v>84</v>
      </c>
      <c r="B72" s="3" t="s">
        <v>18</v>
      </c>
      <c r="C72" s="3" t="s">
        <v>16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5"/>
      <c r="V72" s="5"/>
      <c r="W72" s="5"/>
      <c r="X72" s="5"/>
      <c r="Y72" s="4" t="s">
        <v>84</v>
      </c>
      <c r="Z72" s="6">
        <f>19920609/1000</f>
        <v>19920.609</v>
      </c>
      <c r="AA72" s="6"/>
      <c r="AB72" s="6"/>
      <c r="AC72" s="6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6">
        <v>2857800</v>
      </c>
      <c r="AO72" s="6"/>
      <c r="AP72" s="6"/>
      <c r="AQ72" s="6"/>
      <c r="AR72" s="6"/>
      <c r="AS72" s="6">
        <v>4535000</v>
      </c>
      <c r="AT72" s="6"/>
      <c r="AU72" s="6"/>
      <c r="AV72" s="6"/>
      <c r="AW72" s="6"/>
      <c r="AX72" s="4" t="s">
        <v>84</v>
      </c>
    </row>
    <row r="73" spans="1:50" ht="34.15" customHeight="1">
      <c r="A73" s="4" t="s">
        <v>85</v>
      </c>
      <c r="B73" s="3" t="s">
        <v>18</v>
      </c>
      <c r="C73" s="3" t="s">
        <v>79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5"/>
      <c r="V73" s="5"/>
      <c r="W73" s="5"/>
      <c r="X73" s="5"/>
      <c r="Y73" s="4" t="s">
        <v>85</v>
      </c>
      <c r="Z73" s="6">
        <f>17684609/1000</f>
        <v>17684.609</v>
      </c>
      <c r="AA73" s="6"/>
      <c r="AB73" s="6"/>
      <c r="AC73" s="6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6">
        <v>1842800</v>
      </c>
      <c r="AO73" s="6"/>
      <c r="AP73" s="6"/>
      <c r="AQ73" s="6"/>
      <c r="AR73" s="6"/>
      <c r="AS73" s="6">
        <v>3020000</v>
      </c>
      <c r="AT73" s="6"/>
      <c r="AU73" s="6"/>
      <c r="AV73" s="6"/>
      <c r="AW73" s="6"/>
      <c r="AX73" s="4" t="s">
        <v>85</v>
      </c>
    </row>
    <row r="74" spans="1:50" ht="34.15" customHeight="1">
      <c r="A74" s="8" t="s">
        <v>86</v>
      </c>
      <c r="B74" s="9" t="s">
        <v>18</v>
      </c>
      <c r="C74" s="9" t="s">
        <v>79</v>
      </c>
      <c r="D74" s="9" t="s">
        <v>87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10"/>
      <c r="V74" s="10"/>
      <c r="W74" s="10"/>
      <c r="X74" s="10"/>
      <c r="Y74" s="8" t="s">
        <v>86</v>
      </c>
      <c r="Z74" s="11">
        <f>17684609/1000</f>
        <v>17684.609</v>
      </c>
      <c r="AA74" s="11"/>
      <c r="AB74" s="11"/>
      <c r="AC74" s="11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1">
        <v>1842800</v>
      </c>
      <c r="AO74" s="11"/>
      <c r="AP74" s="11"/>
      <c r="AQ74" s="11"/>
      <c r="AR74" s="11"/>
      <c r="AS74" s="11">
        <v>3020000</v>
      </c>
      <c r="AT74" s="11"/>
      <c r="AU74" s="11"/>
      <c r="AV74" s="11"/>
      <c r="AW74" s="11"/>
      <c r="AX74" s="8" t="s">
        <v>86</v>
      </c>
    </row>
    <row r="75" spans="1:50" ht="153.94999999999999" customHeight="1">
      <c r="A75" s="8" t="s">
        <v>88</v>
      </c>
      <c r="B75" s="9" t="s">
        <v>18</v>
      </c>
      <c r="C75" s="9" t="s">
        <v>79</v>
      </c>
      <c r="D75" s="9" t="s">
        <v>89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10"/>
      <c r="V75" s="10"/>
      <c r="W75" s="10"/>
      <c r="X75" s="10"/>
      <c r="Y75" s="8" t="s">
        <v>88</v>
      </c>
      <c r="Z75" s="11">
        <f>17684609/1000</f>
        <v>17684.609</v>
      </c>
      <c r="AA75" s="11"/>
      <c r="AB75" s="11"/>
      <c r="AC75" s="11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1">
        <v>1842800</v>
      </c>
      <c r="AO75" s="11"/>
      <c r="AP75" s="11"/>
      <c r="AQ75" s="11"/>
      <c r="AR75" s="11"/>
      <c r="AS75" s="11">
        <v>3020000</v>
      </c>
      <c r="AT75" s="11"/>
      <c r="AU75" s="11"/>
      <c r="AV75" s="11"/>
      <c r="AW75" s="11"/>
      <c r="AX75" s="8" t="s">
        <v>88</v>
      </c>
    </row>
    <row r="76" spans="1:50" ht="222.4" customHeight="1">
      <c r="A76" s="18" t="s">
        <v>90</v>
      </c>
      <c r="B76" s="9" t="s">
        <v>18</v>
      </c>
      <c r="C76" s="9" t="s">
        <v>79</v>
      </c>
      <c r="D76" s="9" t="s">
        <v>91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10"/>
      <c r="V76" s="10"/>
      <c r="W76" s="10"/>
      <c r="X76" s="10"/>
      <c r="Y76" s="18" t="s">
        <v>90</v>
      </c>
      <c r="Z76" s="11">
        <f>17684609/1000</f>
        <v>17684.609</v>
      </c>
      <c r="AA76" s="11"/>
      <c r="AB76" s="11"/>
      <c r="AC76" s="11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1">
        <v>1842800</v>
      </c>
      <c r="AO76" s="11"/>
      <c r="AP76" s="11"/>
      <c r="AQ76" s="11"/>
      <c r="AR76" s="11"/>
      <c r="AS76" s="11">
        <v>3020000</v>
      </c>
      <c r="AT76" s="11"/>
      <c r="AU76" s="11"/>
      <c r="AV76" s="11"/>
      <c r="AW76" s="11"/>
      <c r="AX76" s="18" t="s">
        <v>90</v>
      </c>
    </row>
    <row r="77" spans="1:50" ht="256.5" customHeight="1">
      <c r="A77" s="18" t="s">
        <v>92</v>
      </c>
      <c r="B77" s="9" t="s">
        <v>18</v>
      </c>
      <c r="C77" s="9" t="s">
        <v>79</v>
      </c>
      <c r="D77" s="9" t="s">
        <v>93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10"/>
      <c r="V77" s="10"/>
      <c r="W77" s="10"/>
      <c r="X77" s="10"/>
      <c r="Y77" s="18" t="s">
        <v>92</v>
      </c>
      <c r="Z77" s="11">
        <f>150000/1000</f>
        <v>150</v>
      </c>
      <c r="AA77" s="11"/>
      <c r="AB77" s="11"/>
      <c r="AC77" s="11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1">
        <v>150000</v>
      </c>
      <c r="AO77" s="11"/>
      <c r="AP77" s="11"/>
      <c r="AQ77" s="11"/>
      <c r="AR77" s="11"/>
      <c r="AS77" s="11">
        <v>150000</v>
      </c>
      <c r="AT77" s="11"/>
      <c r="AU77" s="11"/>
      <c r="AV77" s="11"/>
      <c r="AW77" s="11"/>
      <c r="AX77" s="18" t="s">
        <v>92</v>
      </c>
    </row>
    <row r="78" spans="1:50" ht="68.45" customHeight="1">
      <c r="A78" s="13" t="s">
        <v>35</v>
      </c>
      <c r="B78" s="14" t="s">
        <v>18</v>
      </c>
      <c r="C78" s="14" t="s">
        <v>79</v>
      </c>
      <c r="D78" s="14" t="s">
        <v>93</v>
      </c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 t="s">
        <v>36</v>
      </c>
      <c r="T78" s="14"/>
      <c r="U78" s="15"/>
      <c r="V78" s="15"/>
      <c r="W78" s="15"/>
      <c r="X78" s="15"/>
      <c r="Y78" s="13" t="s">
        <v>35</v>
      </c>
      <c r="Z78" s="16">
        <f>150000/1000</f>
        <v>150</v>
      </c>
      <c r="AA78" s="16"/>
      <c r="AB78" s="16"/>
      <c r="AC78" s="16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6">
        <v>150000</v>
      </c>
      <c r="AO78" s="16"/>
      <c r="AP78" s="16"/>
      <c r="AQ78" s="16"/>
      <c r="AR78" s="16"/>
      <c r="AS78" s="16">
        <v>150000</v>
      </c>
      <c r="AT78" s="16"/>
      <c r="AU78" s="16"/>
      <c r="AV78" s="16"/>
      <c r="AW78" s="16"/>
      <c r="AX78" s="13" t="s">
        <v>35</v>
      </c>
    </row>
    <row r="79" spans="1:50" ht="290.85000000000002" customHeight="1">
      <c r="A79" s="18" t="s">
        <v>94</v>
      </c>
      <c r="B79" s="9" t="s">
        <v>18</v>
      </c>
      <c r="C79" s="9" t="s">
        <v>79</v>
      </c>
      <c r="D79" s="9" t="s">
        <v>95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10"/>
      <c r="V79" s="10"/>
      <c r="W79" s="10"/>
      <c r="X79" s="10"/>
      <c r="Y79" s="18" t="s">
        <v>94</v>
      </c>
      <c r="Z79" s="11">
        <f>10738366/1000</f>
        <v>10738.366</v>
      </c>
      <c r="AA79" s="11"/>
      <c r="AB79" s="11"/>
      <c r="AC79" s="11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1">
        <v>1692800</v>
      </c>
      <c r="AO79" s="11"/>
      <c r="AP79" s="11"/>
      <c r="AQ79" s="11"/>
      <c r="AR79" s="11"/>
      <c r="AS79" s="11">
        <v>2870000</v>
      </c>
      <c r="AT79" s="11"/>
      <c r="AU79" s="11"/>
      <c r="AV79" s="11"/>
      <c r="AW79" s="11"/>
      <c r="AX79" s="18" t="s">
        <v>94</v>
      </c>
    </row>
    <row r="80" spans="1:50" ht="68.45" customHeight="1">
      <c r="A80" s="13" t="s">
        <v>35</v>
      </c>
      <c r="B80" s="14" t="s">
        <v>18</v>
      </c>
      <c r="C80" s="14" t="s">
        <v>79</v>
      </c>
      <c r="D80" s="14" t="s">
        <v>95</v>
      </c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 t="s">
        <v>36</v>
      </c>
      <c r="T80" s="14"/>
      <c r="U80" s="15"/>
      <c r="V80" s="15"/>
      <c r="W80" s="15"/>
      <c r="X80" s="15"/>
      <c r="Y80" s="13" t="s">
        <v>35</v>
      </c>
      <c r="Z80" s="16">
        <f>10738366/1000</f>
        <v>10738.366</v>
      </c>
      <c r="AA80" s="16"/>
      <c r="AB80" s="16"/>
      <c r="AC80" s="16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6">
        <v>1692800</v>
      </c>
      <c r="AO80" s="16"/>
      <c r="AP80" s="16"/>
      <c r="AQ80" s="16"/>
      <c r="AR80" s="16"/>
      <c r="AS80" s="16">
        <v>2870000</v>
      </c>
      <c r="AT80" s="16"/>
      <c r="AU80" s="16"/>
      <c r="AV80" s="16"/>
      <c r="AW80" s="16"/>
      <c r="AX80" s="13" t="s">
        <v>35</v>
      </c>
    </row>
    <row r="81" spans="1:50" ht="290.85000000000002" customHeight="1">
      <c r="A81" s="18" t="s">
        <v>94</v>
      </c>
      <c r="B81" s="9" t="s">
        <v>18</v>
      </c>
      <c r="C81" s="9" t="s">
        <v>79</v>
      </c>
      <c r="D81" s="9" t="s">
        <v>96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10"/>
      <c r="V81" s="10"/>
      <c r="W81" s="10"/>
      <c r="X81" s="10"/>
      <c r="Y81" s="18" t="s">
        <v>94</v>
      </c>
      <c r="Z81" s="11">
        <f>5591413/1000</f>
        <v>5591.4129999999996</v>
      </c>
      <c r="AA81" s="11"/>
      <c r="AB81" s="11"/>
      <c r="AC81" s="11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8" t="s">
        <v>94</v>
      </c>
    </row>
    <row r="82" spans="1:50" ht="68.45" customHeight="1">
      <c r="A82" s="13" t="s">
        <v>35</v>
      </c>
      <c r="B82" s="14" t="s">
        <v>18</v>
      </c>
      <c r="C82" s="14" t="s">
        <v>79</v>
      </c>
      <c r="D82" s="14" t="s">
        <v>96</v>
      </c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 t="s">
        <v>36</v>
      </c>
      <c r="T82" s="14"/>
      <c r="U82" s="15"/>
      <c r="V82" s="15"/>
      <c r="W82" s="15"/>
      <c r="X82" s="15"/>
      <c r="Y82" s="13" t="s">
        <v>35</v>
      </c>
      <c r="Z82" s="16">
        <f>5591413/1000</f>
        <v>5591.4129999999996</v>
      </c>
      <c r="AA82" s="16"/>
      <c r="AB82" s="16"/>
      <c r="AC82" s="16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3" t="s">
        <v>35</v>
      </c>
    </row>
    <row r="83" spans="1:50" ht="290.85000000000002" customHeight="1">
      <c r="A83" s="18" t="s">
        <v>97</v>
      </c>
      <c r="B83" s="9" t="s">
        <v>18</v>
      </c>
      <c r="C83" s="9" t="s">
        <v>79</v>
      </c>
      <c r="D83" s="9" t="s">
        <v>98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10"/>
      <c r="V83" s="10"/>
      <c r="W83" s="10"/>
      <c r="X83" s="10"/>
      <c r="Y83" s="18" t="s">
        <v>97</v>
      </c>
      <c r="Z83" s="11">
        <f>1204830/1000</f>
        <v>1204.83</v>
      </c>
      <c r="AA83" s="11"/>
      <c r="AB83" s="11"/>
      <c r="AC83" s="11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8" t="s">
        <v>97</v>
      </c>
    </row>
    <row r="84" spans="1:50" ht="68.45" customHeight="1">
      <c r="A84" s="13" t="s">
        <v>35</v>
      </c>
      <c r="B84" s="14" t="s">
        <v>18</v>
      </c>
      <c r="C84" s="14" t="s">
        <v>79</v>
      </c>
      <c r="D84" s="14" t="s">
        <v>98</v>
      </c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 t="s">
        <v>36</v>
      </c>
      <c r="T84" s="14"/>
      <c r="U84" s="15"/>
      <c r="V84" s="15"/>
      <c r="W84" s="15"/>
      <c r="X84" s="15"/>
      <c r="Y84" s="13" t="s">
        <v>35</v>
      </c>
      <c r="Z84" s="16">
        <f>1204830/1000</f>
        <v>1204.83</v>
      </c>
      <c r="AA84" s="16"/>
      <c r="AB84" s="16"/>
      <c r="AC84" s="16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3" t="s">
        <v>35</v>
      </c>
    </row>
    <row r="85" spans="1:50" ht="34.15" customHeight="1">
      <c r="A85" s="4" t="s">
        <v>99</v>
      </c>
      <c r="B85" s="3" t="s">
        <v>18</v>
      </c>
      <c r="C85" s="3" t="s">
        <v>100</v>
      </c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5"/>
      <c r="V85" s="5"/>
      <c r="W85" s="5"/>
      <c r="X85" s="5"/>
      <c r="Y85" s="4" t="s">
        <v>99</v>
      </c>
      <c r="Z85" s="6">
        <f>2236000/1000</f>
        <v>2236</v>
      </c>
      <c r="AA85" s="6"/>
      <c r="AB85" s="6"/>
      <c r="AC85" s="6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6">
        <v>1015000</v>
      </c>
      <c r="AO85" s="6"/>
      <c r="AP85" s="6"/>
      <c r="AQ85" s="6"/>
      <c r="AR85" s="6"/>
      <c r="AS85" s="6">
        <v>1515000</v>
      </c>
      <c r="AT85" s="6"/>
      <c r="AU85" s="6"/>
      <c r="AV85" s="6"/>
      <c r="AW85" s="6"/>
      <c r="AX85" s="4" t="s">
        <v>99</v>
      </c>
    </row>
    <row r="86" spans="1:50" ht="34.15" customHeight="1">
      <c r="A86" s="8" t="s">
        <v>19</v>
      </c>
      <c r="B86" s="9" t="s">
        <v>18</v>
      </c>
      <c r="C86" s="9" t="s">
        <v>100</v>
      </c>
      <c r="D86" s="9" t="s">
        <v>20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10"/>
      <c r="V86" s="10"/>
      <c r="W86" s="10"/>
      <c r="X86" s="10"/>
      <c r="Y86" s="8" t="s">
        <v>19</v>
      </c>
      <c r="Z86" s="11">
        <f>2221000/1000</f>
        <v>2221</v>
      </c>
      <c r="AA86" s="11"/>
      <c r="AB86" s="11"/>
      <c r="AC86" s="11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1">
        <v>1000000</v>
      </c>
      <c r="AO86" s="11"/>
      <c r="AP86" s="11"/>
      <c r="AQ86" s="11"/>
      <c r="AR86" s="11"/>
      <c r="AS86" s="11">
        <v>1500000</v>
      </c>
      <c r="AT86" s="11"/>
      <c r="AU86" s="11"/>
      <c r="AV86" s="11"/>
      <c r="AW86" s="11"/>
      <c r="AX86" s="8" t="s">
        <v>19</v>
      </c>
    </row>
    <row r="87" spans="1:50" ht="34.15" customHeight="1">
      <c r="A87" s="8" t="s">
        <v>45</v>
      </c>
      <c r="B87" s="9" t="s">
        <v>18</v>
      </c>
      <c r="C87" s="9" t="s">
        <v>100</v>
      </c>
      <c r="D87" s="9" t="s">
        <v>46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10"/>
      <c r="V87" s="10"/>
      <c r="W87" s="10"/>
      <c r="X87" s="10"/>
      <c r="Y87" s="8" t="s">
        <v>45</v>
      </c>
      <c r="Z87" s="11">
        <f t="shared" ref="Z87:Z90" si="4">2221000/1000</f>
        <v>2221</v>
      </c>
      <c r="AA87" s="11"/>
      <c r="AB87" s="11"/>
      <c r="AC87" s="11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1">
        <v>1000000</v>
      </c>
      <c r="AO87" s="11"/>
      <c r="AP87" s="11"/>
      <c r="AQ87" s="11"/>
      <c r="AR87" s="11"/>
      <c r="AS87" s="11">
        <v>1500000</v>
      </c>
      <c r="AT87" s="11"/>
      <c r="AU87" s="11"/>
      <c r="AV87" s="11"/>
      <c r="AW87" s="11"/>
      <c r="AX87" s="8" t="s">
        <v>45</v>
      </c>
    </row>
    <row r="88" spans="1:50" ht="34.15" customHeight="1">
      <c r="A88" s="8" t="s">
        <v>47</v>
      </c>
      <c r="B88" s="9" t="s">
        <v>18</v>
      </c>
      <c r="C88" s="9" t="s">
        <v>100</v>
      </c>
      <c r="D88" s="9" t="s">
        <v>48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10"/>
      <c r="V88" s="10"/>
      <c r="W88" s="10"/>
      <c r="X88" s="10"/>
      <c r="Y88" s="8" t="s">
        <v>47</v>
      </c>
      <c r="Z88" s="11">
        <f t="shared" si="4"/>
        <v>2221</v>
      </c>
      <c r="AA88" s="11"/>
      <c r="AB88" s="11"/>
      <c r="AC88" s="11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1">
        <v>1000000</v>
      </c>
      <c r="AO88" s="11"/>
      <c r="AP88" s="11"/>
      <c r="AQ88" s="11"/>
      <c r="AR88" s="11"/>
      <c r="AS88" s="11">
        <v>1500000</v>
      </c>
      <c r="AT88" s="11"/>
      <c r="AU88" s="11"/>
      <c r="AV88" s="11"/>
      <c r="AW88" s="11"/>
      <c r="AX88" s="8" t="s">
        <v>47</v>
      </c>
    </row>
    <row r="89" spans="1:50" ht="51.4" customHeight="1">
      <c r="A89" s="8" t="s">
        <v>101</v>
      </c>
      <c r="B89" s="9" t="s">
        <v>18</v>
      </c>
      <c r="C89" s="9" t="s">
        <v>100</v>
      </c>
      <c r="D89" s="9" t="s">
        <v>102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10"/>
      <c r="V89" s="10"/>
      <c r="W89" s="10"/>
      <c r="X89" s="10"/>
      <c r="Y89" s="8" t="s">
        <v>101</v>
      </c>
      <c r="Z89" s="11">
        <f t="shared" si="4"/>
        <v>2221</v>
      </c>
      <c r="AA89" s="11"/>
      <c r="AB89" s="11"/>
      <c r="AC89" s="11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1">
        <v>1000000</v>
      </c>
      <c r="AO89" s="11"/>
      <c r="AP89" s="11"/>
      <c r="AQ89" s="11"/>
      <c r="AR89" s="11"/>
      <c r="AS89" s="11">
        <v>1500000</v>
      </c>
      <c r="AT89" s="11"/>
      <c r="AU89" s="11"/>
      <c r="AV89" s="11"/>
      <c r="AW89" s="11"/>
      <c r="AX89" s="8" t="s">
        <v>101</v>
      </c>
    </row>
    <row r="90" spans="1:50" ht="68.45" customHeight="1">
      <c r="A90" s="13" t="s">
        <v>35</v>
      </c>
      <c r="B90" s="14" t="s">
        <v>18</v>
      </c>
      <c r="C90" s="14" t="s">
        <v>100</v>
      </c>
      <c r="D90" s="14" t="s">
        <v>102</v>
      </c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 t="s">
        <v>36</v>
      </c>
      <c r="T90" s="14"/>
      <c r="U90" s="15"/>
      <c r="V90" s="15"/>
      <c r="W90" s="15"/>
      <c r="X90" s="15"/>
      <c r="Y90" s="13" t="s">
        <v>35</v>
      </c>
      <c r="Z90" s="11">
        <f t="shared" si="4"/>
        <v>2221</v>
      </c>
      <c r="AA90" s="16"/>
      <c r="AB90" s="16"/>
      <c r="AC90" s="16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6">
        <v>1000000</v>
      </c>
      <c r="AO90" s="16"/>
      <c r="AP90" s="16"/>
      <c r="AQ90" s="16"/>
      <c r="AR90" s="16"/>
      <c r="AS90" s="16">
        <v>1500000</v>
      </c>
      <c r="AT90" s="16"/>
      <c r="AU90" s="16"/>
      <c r="AV90" s="16"/>
      <c r="AW90" s="16"/>
      <c r="AX90" s="13" t="s">
        <v>35</v>
      </c>
    </row>
    <row r="91" spans="1:50" ht="34.15" customHeight="1">
      <c r="A91" s="8" t="s">
        <v>86</v>
      </c>
      <c r="B91" s="9" t="s">
        <v>18</v>
      </c>
      <c r="C91" s="9" t="s">
        <v>100</v>
      </c>
      <c r="D91" s="9" t="s">
        <v>87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10"/>
      <c r="V91" s="10"/>
      <c r="W91" s="10"/>
      <c r="X91" s="10"/>
      <c r="Y91" s="8" t="s">
        <v>86</v>
      </c>
      <c r="Z91" s="11">
        <v>15</v>
      </c>
      <c r="AA91" s="11"/>
      <c r="AB91" s="11"/>
      <c r="AC91" s="11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1">
        <v>15000</v>
      </c>
      <c r="AO91" s="11"/>
      <c r="AP91" s="11"/>
      <c r="AQ91" s="11"/>
      <c r="AR91" s="11"/>
      <c r="AS91" s="11">
        <v>15000</v>
      </c>
      <c r="AT91" s="11"/>
      <c r="AU91" s="11"/>
      <c r="AV91" s="11"/>
      <c r="AW91" s="11"/>
      <c r="AX91" s="8" t="s">
        <v>86</v>
      </c>
    </row>
    <row r="92" spans="1:50" ht="153.94999999999999" customHeight="1">
      <c r="A92" s="8" t="s">
        <v>88</v>
      </c>
      <c r="B92" s="9" t="s">
        <v>18</v>
      </c>
      <c r="C92" s="9" t="s">
        <v>100</v>
      </c>
      <c r="D92" s="9" t="s">
        <v>89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10"/>
      <c r="V92" s="10"/>
      <c r="W92" s="10"/>
      <c r="X92" s="10"/>
      <c r="Y92" s="8" t="s">
        <v>88</v>
      </c>
      <c r="Z92" s="11">
        <v>15</v>
      </c>
      <c r="AA92" s="11"/>
      <c r="AB92" s="11"/>
      <c r="AC92" s="11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1">
        <v>15000</v>
      </c>
      <c r="AO92" s="11"/>
      <c r="AP92" s="11"/>
      <c r="AQ92" s="11"/>
      <c r="AR92" s="11"/>
      <c r="AS92" s="11">
        <v>15000</v>
      </c>
      <c r="AT92" s="11"/>
      <c r="AU92" s="11"/>
      <c r="AV92" s="11"/>
      <c r="AW92" s="11"/>
      <c r="AX92" s="8" t="s">
        <v>88</v>
      </c>
    </row>
    <row r="93" spans="1:50" ht="222.4" customHeight="1">
      <c r="A93" s="18" t="s">
        <v>103</v>
      </c>
      <c r="B93" s="9" t="s">
        <v>18</v>
      </c>
      <c r="C93" s="9" t="s">
        <v>100</v>
      </c>
      <c r="D93" s="9" t="s">
        <v>104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10"/>
      <c r="V93" s="10"/>
      <c r="W93" s="10"/>
      <c r="X93" s="10"/>
      <c r="Y93" s="18" t="s">
        <v>103</v>
      </c>
      <c r="Z93" s="11">
        <v>15</v>
      </c>
      <c r="AA93" s="11"/>
      <c r="AB93" s="11"/>
      <c r="AC93" s="11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1">
        <v>15000</v>
      </c>
      <c r="AO93" s="11"/>
      <c r="AP93" s="11"/>
      <c r="AQ93" s="11"/>
      <c r="AR93" s="11"/>
      <c r="AS93" s="11">
        <v>15000</v>
      </c>
      <c r="AT93" s="11"/>
      <c r="AU93" s="11"/>
      <c r="AV93" s="11"/>
      <c r="AW93" s="11"/>
      <c r="AX93" s="18" t="s">
        <v>103</v>
      </c>
    </row>
    <row r="94" spans="1:50" ht="273.60000000000002" customHeight="1">
      <c r="A94" s="18" t="s">
        <v>105</v>
      </c>
      <c r="B94" s="9" t="s">
        <v>18</v>
      </c>
      <c r="C94" s="9" t="s">
        <v>100</v>
      </c>
      <c r="D94" s="9" t="s">
        <v>106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10"/>
      <c r="V94" s="10"/>
      <c r="W94" s="10"/>
      <c r="X94" s="10"/>
      <c r="Y94" s="18" t="s">
        <v>105</v>
      </c>
      <c r="Z94" s="11">
        <v>15</v>
      </c>
      <c r="AA94" s="11"/>
      <c r="AB94" s="11"/>
      <c r="AC94" s="11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1">
        <v>15000</v>
      </c>
      <c r="AO94" s="11"/>
      <c r="AP94" s="11"/>
      <c r="AQ94" s="11"/>
      <c r="AR94" s="11"/>
      <c r="AS94" s="11">
        <v>15000</v>
      </c>
      <c r="AT94" s="11"/>
      <c r="AU94" s="11"/>
      <c r="AV94" s="11"/>
      <c r="AW94" s="11"/>
      <c r="AX94" s="18" t="s">
        <v>105</v>
      </c>
    </row>
    <row r="95" spans="1:50" ht="68.45" customHeight="1">
      <c r="A95" s="13" t="s">
        <v>35</v>
      </c>
      <c r="B95" s="14" t="s">
        <v>18</v>
      </c>
      <c r="C95" s="14" t="s">
        <v>100</v>
      </c>
      <c r="D95" s="14" t="s">
        <v>106</v>
      </c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 t="s">
        <v>36</v>
      </c>
      <c r="T95" s="14"/>
      <c r="U95" s="15"/>
      <c r="V95" s="15"/>
      <c r="W95" s="15"/>
      <c r="X95" s="15"/>
      <c r="Y95" s="13" t="s">
        <v>35</v>
      </c>
      <c r="Z95" s="16">
        <v>15</v>
      </c>
      <c r="AA95" s="16"/>
      <c r="AB95" s="16"/>
      <c r="AC95" s="16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6">
        <v>15000</v>
      </c>
      <c r="AO95" s="16"/>
      <c r="AP95" s="16"/>
      <c r="AQ95" s="16"/>
      <c r="AR95" s="16"/>
      <c r="AS95" s="16">
        <v>15000</v>
      </c>
      <c r="AT95" s="16"/>
      <c r="AU95" s="16"/>
      <c r="AV95" s="16"/>
      <c r="AW95" s="16"/>
      <c r="AX95" s="13" t="s">
        <v>35</v>
      </c>
    </row>
    <row r="96" spans="1:50" ht="34.15" customHeight="1">
      <c r="A96" s="4" t="s">
        <v>107</v>
      </c>
      <c r="B96" s="3" t="s">
        <v>108</v>
      </c>
      <c r="C96" s="3" t="s">
        <v>16</v>
      </c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5"/>
      <c r="V96" s="5"/>
      <c r="W96" s="5"/>
      <c r="X96" s="5"/>
      <c r="Y96" s="4" t="s">
        <v>107</v>
      </c>
      <c r="Z96" s="6">
        <f>20265406/1000</f>
        <v>20265.405999999999</v>
      </c>
      <c r="AA96" s="6"/>
      <c r="AB96" s="6"/>
      <c r="AC96" s="6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6">
        <v>13432330</v>
      </c>
      <c r="AO96" s="6"/>
      <c r="AP96" s="6"/>
      <c r="AQ96" s="6"/>
      <c r="AR96" s="6"/>
      <c r="AS96" s="6">
        <v>13432330</v>
      </c>
      <c r="AT96" s="6"/>
      <c r="AU96" s="6"/>
      <c r="AV96" s="6"/>
      <c r="AW96" s="6"/>
      <c r="AX96" s="4" t="s">
        <v>107</v>
      </c>
    </row>
    <row r="97" spans="1:50" ht="17.100000000000001" customHeight="1">
      <c r="A97" s="4" t="s">
        <v>109</v>
      </c>
      <c r="B97" s="3" t="s">
        <v>108</v>
      </c>
      <c r="C97" s="3" t="s">
        <v>15</v>
      </c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5"/>
      <c r="V97" s="5"/>
      <c r="W97" s="5"/>
      <c r="X97" s="5"/>
      <c r="Y97" s="4" t="s">
        <v>109</v>
      </c>
      <c r="Z97" s="6">
        <f>3042900/1000</f>
        <v>3042.9</v>
      </c>
      <c r="AA97" s="6"/>
      <c r="AB97" s="6"/>
      <c r="AC97" s="6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6">
        <v>942900</v>
      </c>
      <c r="AO97" s="6"/>
      <c r="AP97" s="6"/>
      <c r="AQ97" s="6"/>
      <c r="AR97" s="6"/>
      <c r="AS97" s="6">
        <v>942900</v>
      </c>
      <c r="AT97" s="6"/>
      <c r="AU97" s="6"/>
      <c r="AV97" s="6"/>
      <c r="AW97" s="6"/>
      <c r="AX97" s="4" t="s">
        <v>109</v>
      </c>
    </row>
    <row r="98" spans="1:50" ht="34.15" customHeight="1">
      <c r="A98" s="8" t="s">
        <v>19</v>
      </c>
      <c r="B98" s="9" t="s">
        <v>108</v>
      </c>
      <c r="C98" s="9" t="s">
        <v>15</v>
      </c>
      <c r="D98" s="9" t="s">
        <v>20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10"/>
      <c r="V98" s="10"/>
      <c r="W98" s="10"/>
      <c r="X98" s="10"/>
      <c r="Y98" s="8" t="s">
        <v>19</v>
      </c>
      <c r="Z98" s="11">
        <f>185900/1000</f>
        <v>185.9</v>
      </c>
      <c r="AA98" s="11"/>
      <c r="AB98" s="11"/>
      <c r="AC98" s="11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1">
        <v>185900</v>
      </c>
      <c r="AO98" s="11"/>
      <c r="AP98" s="11"/>
      <c r="AQ98" s="11"/>
      <c r="AR98" s="11"/>
      <c r="AS98" s="11">
        <v>185900</v>
      </c>
      <c r="AT98" s="11"/>
      <c r="AU98" s="11"/>
      <c r="AV98" s="11"/>
      <c r="AW98" s="11"/>
      <c r="AX98" s="8" t="s">
        <v>19</v>
      </c>
    </row>
    <row r="99" spans="1:50" ht="34.15" customHeight="1">
      <c r="A99" s="8" t="s">
        <v>45</v>
      </c>
      <c r="B99" s="9" t="s">
        <v>108</v>
      </c>
      <c r="C99" s="9" t="s">
        <v>15</v>
      </c>
      <c r="D99" s="9" t="s">
        <v>46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10"/>
      <c r="V99" s="10"/>
      <c r="W99" s="10"/>
      <c r="X99" s="10"/>
      <c r="Y99" s="8" t="s">
        <v>45</v>
      </c>
      <c r="Z99" s="11">
        <f t="shared" ref="Z99:Z100" si="5">185900/1000</f>
        <v>185.9</v>
      </c>
      <c r="AA99" s="11"/>
      <c r="AB99" s="11"/>
      <c r="AC99" s="11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1">
        <v>185900</v>
      </c>
      <c r="AO99" s="11"/>
      <c r="AP99" s="11"/>
      <c r="AQ99" s="11"/>
      <c r="AR99" s="11"/>
      <c r="AS99" s="11">
        <v>185900</v>
      </c>
      <c r="AT99" s="11"/>
      <c r="AU99" s="11"/>
      <c r="AV99" s="11"/>
      <c r="AW99" s="11"/>
      <c r="AX99" s="8" t="s">
        <v>45</v>
      </c>
    </row>
    <row r="100" spans="1:50" ht="34.15" customHeight="1">
      <c r="A100" s="8" t="s">
        <v>47</v>
      </c>
      <c r="B100" s="9" t="s">
        <v>108</v>
      </c>
      <c r="C100" s="9" t="s">
        <v>15</v>
      </c>
      <c r="D100" s="9" t="s">
        <v>48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10"/>
      <c r="V100" s="10"/>
      <c r="W100" s="10"/>
      <c r="X100" s="10"/>
      <c r="Y100" s="8" t="s">
        <v>47</v>
      </c>
      <c r="Z100" s="11">
        <f t="shared" si="5"/>
        <v>185.9</v>
      </c>
      <c r="AA100" s="11"/>
      <c r="AB100" s="11"/>
      <c r="AC100" s="11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1">
        <v>185900</v>
      </c>
      <c r="AO100" s="11"/>
      <c r="AP100" s="11"/>
      <c r="AQ100" s="11"/>
      <c r="AR100" s="11"/>
      <c r="AS100" s="11">
        <v>185900</v>
      </c>
      <c r="AT100" s="11"/>
      <c r="AU100" s="11"/>
      <c r="AV100" s="11"/>
      <c r="AW100" s="11"/>
      <c r="AX100" s="8" t="s">
        <v>47</v>
      </c>
    </row>
    <row r="101" spans="1:50" ht="51.4" customHeight="1">
      <c r="A101" s="8" t="s">
        <v>110</v>
      </c>
      <c r="B101" s="9" t="s">
        <v>108</v>
      </c>
      <c r="C101" s="9" t="s">
        <v>15</v>
      </c>
      <c r="D101" s="9" t="s">
        <v>111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10"/>
      <c r="V101" s="10"/>
      <c r="W101" s="10"/>
      <c r="X101" s="10"/>
      <c r="Y101" s="8" t="s">
        <v>110</v>
      </c>
      <c r="Z101" s="11">
        <v>88.4</v>
      </c>
      <c r="AA101" s="11"/>
      <c r="AB101" s="11"/>
      <c r="AC101" s="11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1">
        <v>88400</v>
      </c>
      <c r="AO101" s="11"/>
      <c r="AP101" s="11"/>
      <c r="AQ101" s="11"/>
      <c r="AR101" s="11"/>
      <c r="AS101" s="11">
        <v>88400</v>
      </c>
      <c r="AT101" s="11"/>
      <c r="AU101" s="11"/>
      <c r="AV101" s="11"/>
      <c r="AW101" s="11"/>
      <c r="AX101" s="8" t="s">
        <v>110</v>
      </c>
    </row>
    <row r="102" spans="1:50" ht="34.15" customHeight="1">
      <c r="A102" s="13" t="s">
        <v>51</v>
      </c>
      <c r="B102" s="14" t="s">
        <v>108</v>
      </c>
      <c r="C102" s="14" t="s">
        <v>15</v>
      </c>
      <c r="D102" s="14" t="s">
        <v>111</v>
      </c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 t="s">
        <v>52</v>
      </c>
      <c r="T102" s="14"/>
      <c r="U102" s="15"/>
      <c r="V102" s="15"/>
      <c r="W102" s="15"/>
      <c r="X102" s="15"/>
      <c r="Y102" s="13" t="s">
        <v>51</v>
      </c>
      <c r="Z102" s="16">
        <v>88.4</v>
      </c>
      <c r="AA102" s="16"/>
      <c r="AB102" s="16"/>
      <c r="AC102" s="16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6">
        <v>88400</v>
      </c>
      <c r="AO102" s="16"/>
      <c r="AP102" s="16"/>
      <c r="AQ102" s="16"/>
      <c r="AR102" s="16"/>
      <c r="AS102" s="16">
        <v>88400</v>
      </c>
      <c r="AT102" s="16"/>
      <c r="AU102" s="16"/>
      <c r="AV102" s="16"/>
      <c r="AW102" s="16"/>
      <c r="AX102" s="13" t="s">
        <v>51</v>
      </c>
    </row>
    <row r="103" spans="1:50" ht="68.45" customHeight="1">
      <c r="A103" s="8" t="s">
        <v>112</v>
      </c>
      <c r="B103" s="9" t="s">
        <v>108</v>
      </c>
      <c r="C103" s="9" t="s">
        <v>15</v>
      </c>
      <c r="D103" s="9" t="s">
        <v>113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10"/>
      <c r="V103" s="10"/>
      <c r="W103" s="10"/>
      <c r="X103" s="10"/>
      <c r="Y103" s="8" t="s">
        <v>112</v>
      </c>
      <c r="Z103" s="11">
        <v>97.5</v>
      </c>
      <c r="AA103" s="11"/>
      <c r="AB103" s="11"/>
      <c r="AC103" s="11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1">
        <v>97500</v>
      </c>
      <c r="AO103" s="11"/>
      <c r="AP103" s="11"/>
      <c r="AQ103" s="11"/>
      <c r="AR103" s="11"/>
      <c r="AS103" s="11">
        <v>97500</v>
      </c>
      <c r="AT103" s="11"/>
      <c r="AU103" s="11"/>
      <c r="AV103" s="11"/>
      <c r="AW103" s="11"/>
      <c r="AX103" s="8" t="s">
        <v>112</v>
      </c>
    </row>
    <row r="104" spans="1:50" ht="34.15" customHeight="1">
      <c r="A104" s="13" t="s">
        <v>51</v>
      </c>
      <c r="B104" s="14" t="s">
        <v>108</v>
      </c>
      <c r="C104" s="14" t="s">
        <v>15</v>
      </c>
      <c r="D104" s="14" t="s">
        <v>113</v>
      </c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 t="s">
        <v>52</v>
      </c>
      <c r="T104" s="14"/>
      <c r="U104" s="15"/>
      <c r="V104" s="15"/>
      <c r="W104" s="15"/>
      <c r="X104" s="15"/>
      <c r="Y104" s="13" t="s">
        <v>51</v>
      </c>
      <c r="Z104" s="16">
        <v>97.5</v>
      </c>
      <c r="AA104" s="16"/>
      <c r="AB104" s="16"/>
      <c r="AC104" s="16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6">
        <v>97500</v>
      </c>
      <c r="AO104" s="16"/>
      <c r="AP104" s="16"/>
      <c r="AQ104" s="16"/>
      <c r="AR104" s="16"/>
      <c r="AS104" s="16">
        <v>97500</v>
      </c>
      <c r="AT104" s="16"/>
      <c r="AU104" s="16"/>
      <c r="AV104" s="16"/>
      <c r="AW104" s="16"/>
      <c r="AX104" s="13" t="s">
        <v>51</v>
      </c>
    </row>
    <row r="105" spans="1:50" ht="34.15" customHeight="1">
      <c r="A105" s="8" t="s">
        <v>86</v>
      </c>
      <c r="B105" s="9" t="s">
        <v>108</v>
      </c>
      <c r="C105" s="9" t="s">
        <v>15</v>
      </c>
      <c r="D105" s="9" t="s">
        <v>87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10"/>
      <c r="V105" s="10"/>
      <c r="W105" s="10"/>
      <c r="X105" s="10"/>
      <c r="Y105" s="8" t="s">
        <v>86</v>
      </c>
      <c r="Z105" s="11">
        <f>2857000/1000</f>
        <v>2857</v>
      </c>
      <c r="AA105" s="11"/>
      <c r="AB105" s="11"/>
      <c r="AC105" s="11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1">
        <v>757000</v>
      </c>
      <c r="AO105" s="11"/>
      <c r="AP105" s="11"/>
      <c r="AQ105" s="11"/>
      <c r="AR105" s="11"/>
      <c r="AS105" s="11">
        <v>757000</v>
      </c>
      <c r="AT105" s="11"/>
      <c r="AU105" s="11"/>
      <c r="AV105" s="11"/>
      <c r="AW105" s="11"/>
      <c r="AX105" s="8" t="s">
        <v>86</v>
      </c>
    </row>
    <row r="106" spans="1:50" ht="153.94999999999999" customHeight="1">
      <c r="A106" s="8" t="s">
        <v>88</v>
      </c>
      <c r="B106" s="9" t="s">
        <v>108</v>
      </c>
      <c r="C106" s="9" t="s">
        <v>15</v>
      </c>
      <c r="D106" s="9" t="s">
        <v>89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10"/>
      <c r="V106" s="10"/>
      <c r="W106" s="10"/>
      <c r="X106" s="10"/>
      <c r="Y106" s="8" t="s">
        <v>88</v>
      </c>
      <c r="Z106" s="11">
        <f>2857000/1000</f>
        <v>2857</v>
      </c>
      <c r="AA106" s="11"/>
      <c r="AB106" s="11"/>
      <c r="AC106" s="11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1">
        <v>757000</v>
      </c>
      <c r="AO106" s="11"/>
      <c r="AP106" s="11"/>
      <c r="AQ106" s="11"/>
      <c r="AR106" s="11"/>
      <c r="AS106" s="11">
        <v>757000</v>
      </c>
      <c r="AT106" s="11"/>
      <c r="AU106" s="11"/>
      <c r="AV106" s="11"/>
      <c r="AW106" s="11"/>
      <c r="AX106" s="8" t="s">
        <v>88</v>
      </c>
    </row>
    <row r="107" spans="1:50" ht="205.35" customHeight="1">
      <c r="A107" s="18" t="s">
        <v>114</v>
      </c>
      <c r="B107" s="9" t="s">
        <v>108</v>
      </c>
      <c r="C107" s="9" t="s">
        <v>15</v>
      </c>
      <c r="D107" s="9" t="s">
        <v>115</v>
      </c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10"/>
      <c r="V107" s="10"/>
      <c r="W107" s="10"/>
      <c r="X107" s="10"/>
      <c r="Y107" s="18" t="s">
        <v>114</v>
      </c>
      <c r="Z107" s="11">
        <f>2857000/1000</f>
        <v>2857</v>
      </c>
      <c r="AA107" s="11"/>
      <c r="AB107" s="11"/>
      <c r="AC107" s="11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1">
        <v>757000</v>
      </c>
      <c r="AO107" s="11"/>
      <c r="AP107" s="11"/>
      <c r="AQ107" s="11"/>
      <c r="AR107" s="11"/>
      <c r="AS107" s="11">
        <v>757000</v>
      </c>
      <c r="AT107" s="11"/>
      <c r="AU107" s="11"/>
      <c r="AV107" s="11"/>
      <c r="AW107" s="11"/>
      <c r="AX107" s="18" t="s">
        <v>114</v>
      </c>
    </row>
    <row r="108" spans="1:50" ht="34.15" customHeight="1">
      <c r="A108" s="13" t="s">
        <v>116</v>
      </c>
      <c r="B108" s="14" t="s">
        <v>108</v>
      </c>
      <c r="C108" s="14" t="s">
        <v>15</v>
      </c>
      <c r="D108" s="14" t="s">
        <v>115</v>
      </c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 t="s">
        <v>117</v>
      </c>
      <c r="T108" s="14"/>
      <c r="U108" s="15"/>
      <c r="V108" s="15"/>
      <c r="W108" s="15"/>
      <c r="X108" s="15"/>
      <c r="Y108" s="13" t="s">
        <v>116</v>
      </c>
      <c r="Z108" s="16">
        <f>2100000/1000</f>
        <v>2100</v>
      </c>
      <c r="AA108" s="16"/>
      <c r="AB108" s="16"/>
      <c r="AC108" s="16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3" t="s">
        <v>116</v>
      </c>
    </row>
    <row r="109" spans="1:50" ht="273.60000000000002" customHeight="1">
      <c r="A109" s="18" t="s">
        <v>118</v>
      </c>
      <c r="B109" s="9" t="s">
        <v>108</v>
      </c>
      <c r="C109" s="9" t="s">
        <v>15</v>
      </c>
      <c r="D109" s="9" t="s">
        <v>119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10"/>
      <c r="V109" s="10"/>
      <c r="W109" s="10"/>
      <c r="X109" s="10"/>
      <c r="Y109" s="18" t="s">
        <v>118</v>
      </c>
      <c r="Z109" s="11">
        <f>657000/1000</f>
        <v>657</v>
      </c>
      <c r="AA109" s="11"/>
      <c r="AB109" s="11"/>
      <c r="AC109" s="11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1">
        <v>657000</v>
      </c>
      <c r="AO109" s="11"/>
      <c r="AP109" s="11"/>
      <c r="AQ109" s="11"/>
      <c r="AR109" s="11"/>
      <c r="AS109" s="11">
        <v>657000</v>
      </c>
      <c r="AT109" s="11"/>
      <c r="AU109" s="11"/>
      <c r="AV109" s="11"/>
      <c r="AW109" s="11"/>
      <c r="AX109" s="18" t="s">
        <v>118</v>
      </c>
    </row>
    <row r="110" spans="1:50" ht="68.45" customHeight="1">
      <c r="A110" s="13" t="s">
        <v>35</v>
      </c>
      <c r="B110" s="14" t="s">
        <v>108</v>
      </c>
      <c r="C110" s="14" t="s">
        <v>15</v>
      </c>
      <c r="D110" s="14" t="s">
        <v>119</v>
      </c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 t="s">
        <v>36</v>
      </c>
      <c r="T110" s="14"/>
      <c r="U110" s="15"/>
      <c r="V110" s="15"/>
      <c r="W110" s="15"/>
      <c r="X110" s="15"/>
      <c r="Y110" s="13" t="s">
        <v>35</v>
      </c>
      <c r="Z110" s="16">
        <f>657000/1000</f>
        <v>657</v>
      </c>
      <c r="AA110" s="16"/>
      <c r="AB110" s="16"/>
      <c r="AC110" s="16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6">
        <v>657000</v>
      </c>
      <c r="AO110" s="16"/>
      <c r="AP110" s="16"/>
      <c r="AQ110" s="16"/>
      <c r="AR110" s="16"/>
      <c r="AS110" s="16">
        <v>657000</v>
      </c>
      <c r="AT110" s="16"/>
      <c r="AU110" s="16"/>
      <c r="AV110" s="16"/>
      <c r="AW110" s="16"/>
      <c r="AX110" s="13" t="s">
        <v>35</v>
      </c>
    </row>
    <row r="111" spans="1:50" ht="222.4" customHeight="1">
      <c r="A111" s="18" t="s">
        <v>120</v>
      </c>
      <c r="B111" s="9" t="s">
        <v>108</v>
      </c>
      <c r="C111" s="9" t="s">
        <v>15</v>
      </c>
      <c r="D111" s="9" t="s">
        <v>121</v>
      </c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10"/>
      <c r="V111" s="10"/>
      <c r="W111" s="10"/>
      <c r="X111" s="10"/>
      <c r="Y111" s="18" t="s">
        <v>120</v>
      </c>
      <c r="Z111" s="11">
        <v>100</v>
      </c>
      <c r="AA111" s="11"/>
      <c r="AB111" s="11"/>
      <c r="AC111" s="11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1">
        <v>100000</v>
      </c>
      <c r="AO111" s="11"/>
      <c r="AP111" s="11"/>
      <c r="AQ111" s="11"/>
      <c r="AR111" s="11"/>
      <c r="AS111" s="11">
        <v>100000</v>
      </c>
      <c r="AT111" s="11"/>
      <c r="AU111" s="11"/>
      <c r="AV111" s="11"/>
      <c r="AW111" s="11"/>
      <c r="AX111" s="18" t="s">
        <v>120</v>
      </c>
    </row>
    <row r="112" spans="1:50" ht="68.45" customHeight="1">
      <c r="A112" s="13" t="s">
        <v>35</v>
      </c>
      <c r="B112" s="14" t="s">
        <v>108</v>
      </c>
      <c r="C112" s="14" t="s">
        <v>15</v>
      </c>
      <c r="D112" s="14" t="s">
        <v>121</v>
      </c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 t="s">
        <v>36</v>
      </c>
      <c r="T112" s="14"/>
      <c r="U112" s="15"/>
      <c r="V112" s="15"/>
      <c r="W112" s="15"/>
      <c r="X112" s="15"/>
      <c r="Y112" s="13" t="s">
        <v>35</v>
      </c>
      <c r="Z112" s="16">
        <v>100</v>
      </c>
      <c r="AA112" s="16"/>
      <c r="AB112" s="16"/>
      <c r="AC112" s="16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6">
        <v>100000</v>
      </c>
      <c r="AO112" s="16"/>
      <c r="AP112" s="16"/>
      <c r="AQ112" s="16"/>
      <c r="AR112" s="16"/>
      <c r="AS112" s="16">
        <v>100000</v>
      </c>
      <c r="AT112" s="16"/>
      <c r="AU112" s="16"/>
      <c r="AV112" s="16"/>
      <c r="AW112" s="16"/>
      <c r="AX112" s="13" t="s">
        <v>35</v>
      </c>
    </row>
    <row r="113" spans="1:50" ht="17.100000000000001" customHeight="1">
      <c r="A113" s="4" t="s">
        <v>122</v>
      </c>
      <c r="B113" s="3" t="s">
        <v>108</v>
      </c>
      <c r="C113" s="3" t="s">
        <v>72</v>
      </c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5"/>
      <c r="V113" s="5"/>
      <c r="W113" s="5"/>
      <c r="X113" s="5"/>
      <c r="Y113" s="4" t="s">
        <v>122</v>
      </c>
      <c r="Z113" s="6">
        <v>3154430</v>
      </c>
      <c r="AA113" s="6"/>
      <c r="AB113" s="6"/>
      <c r="AC113" s="6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6">
        <v>3154430</v>
      </c>
      <c r="AO113" s="6"/>
      <c r="AP113" s="6"/>
      <c r="AQ113" s="6"/>
      <c r="AR113" s="6"/>
      <c r="AS113" s="6">
        <v>3154430</v>
      </c>
      <c r="AT113" s="6"/>
      <c r="AU113" s="6"/>
      <c r="AV113" s="6"/>
      <c r="AW113" s="6"/>
      <c r="AX113" s="4" t="s">
        <v>122</v>
      </c>
    </row>
    <row r="114" spans="1:50" ht="34.15" customHeight="1">
      <c r="A114" s="8" t="s">
        <v>19</v>
      </c>
      <c r="B114" s="9" t="s">
        <v>108</v>
      </c>
      <c r="C114" s="9" t="s">
        <v>72</v>
      </c>
      <c r="D114" s="9" t="s">
        <v>20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10"/>
      <c r="V114" s="10"/>
      <c r="W114" s="10"/>
      <c r="X114" s="10"/>
      <c r="Y114" s="8" t="s">
        <v>19</v>
      </c>
      <c r="Z114" s="11">
        <v>90430</v>
      </c>
      <c r="AA114" s="11"/>
      <c r="AB114" s="11"/>
      <c r="AC114" s="11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1">
        <v>90430</v>
      </c>
      <c r="AO114" s="11"/>
      <c r="AP114" s="11"/>
      <c r="AQ114" s="11"/>
      <c r="AR114" s="11"/>
      <c r="AS114" s="11">
        <v>90430</v>
      </c>
      <c r="AT114" s="11"/>
      <c r="AU114" s="11"/>
      <c r="AV114" s="11"/>
      <c r="AW114" s="11"/>
      <c r="AX114" s="8" t="s">
        <v>19</v>
      </c>
    </row>
    <row r="115" spans="1:50" ht="34.15" customHeight="1">
      <c r="A115" s="8" t="s">
        <v>45</v>
      </c>
      <c r="B115" s="9" t="s">
        <v>108</v>
      </c>
      <c r="C115" s="9" t="s">
        <v>72</v>
      </c>
      <c r="D115" s="9" t="s">
        <v>46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10"/>
      <c r="V115" s="10"/>
      <c r="W115" s="10"/>
      <c r="X115" s="10"/>
      <c r="Y115" s="8" t="s">
        <v>45</v>
      </c>
      <c r="Z115" s="11">
        <v>90430</v>
      </c>
      <c r="AA115" s="11"/>
      <c r="AB115" s="11"/>
      <c r="AC115" s="11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1">
        <v>90430</v>
      </c>
      <c r="AO115" s="11"/>
      <c r="AP115" s="11"/>
      <c r="AQ115" s="11"/>
      <c r="AR115" s="11"/>
      <c r="AS115" s="11">
        <v>90430</v>
      </c>
      <c r="AT115" s="11"/>
      <c r="AU115" s="11"/>
      <c r="AV115" s="11"/>
      <c r="AW115" s="11"/>
      <c r="AX115" s="8" t="s">
        <v>45</v>
      </c>
    </row>
    <row r="116" spans="1:50" ht="34.15" customHeight="1">
      <c r="A116" s="8" t="s">
        <v>47</v>
      </c>
      <c r="B116" s="9" t="s">
        <v>108</v>
      </c>
      <c r="C116" s="9" t="s">
        <v>72</v>
      </c>
      <c r="D116" s="9" t="s">
        <v>48</v>
      </c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10"/>
      <c r="V116" s="10"/>
      <c r="W116" s="10"/>
      <c r="X116" s="10"/>
      <c r="Y116" s="8" t="s">
        <v>47</v>
      </c>
      <c r="Z116" s="11">
        <v>90430</v>
      </c>
      <c r="AA116" s="11"/>
      <c r="AB116" s="11"/>
      <c r="AC116" s="11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1">
        <v>90430</v>
      </c>
      <c r="AO116" s="11"/>
      <c r="AP116" s="11"/>
      <c r="AQ116" s="11"/>
      <c r="AR116" s="11"/>
      <c r="AS116" s="11">
        <v>90430</v>
      </c>
      <c r="AT116" s="11"/>
      <c r="AU116" s="11"/>
      <c r="AV116" s="11"/>
      <c r="AW116" s="11"/>
      <c r="AX116" s="8" t="s">
        <v>47</v>
      </c>
    </row>
    <row r="117" spans="1:50" ht="68.45" customHeight="1">
      <c r="A117" s="8" t="s">
        <v>123</v>
      </c>
      <c r="B117" s="9" t="s">
        <v>108</v>
      </c>
      <c r="C117" s="9" t="s">
        <v>72</v>
      </c>
      <c r="D117" s="9" t="s">
        <v>124</v>
      </c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10"/>
      <c r="V117" s="10"/>
      <c r="W117" s="10"/>
      <c r="X117" s="10"/>
      <c r="Y117" s="8" t="s">
        <v>123</v>
      </c>
      <c r="Z117" s="11">
        <v>90430</v>
      </c>
      <c r="AA117" s="11"/>
      <c r="AB117" s="11"/>
      <c r="AC117" s="11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1">
        <v>90430</v>
      </c>
      <c r="AO117" s="11"/>
      <c r="AP117" s="11"/>
      <c r="AQ117" s="11"/>
      <c r="AR117" s="11"/>
      <c r="AS117" s="11">
        <v>90430</v>
      </c>
      <c r="AT117" s="11"/>
      <c r="AU117" s="11"/>
      <c r="AV117" s="11"/>
      <c r="AW117" s="11"/>
      <c r="AX117" s="8" t="s">
        <v>123</v>
      </c>
    </row>
    <row r="118" spans="1:50" ht="34.15" customHeight="1">
      <c r="A118" s="13" t="s">
        <v>51</v>
      </c>
      <c r="B118" s="14" t="s">
        <v>108</v>
      </c>
      <c r="C118" s="14" t="s">
        <v>72</v>
      </c>
      <c r="D118" s="14" t="s">
        <v>124</v>
      </c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 t="s">
        <v>52</v>
      </c>
      <c r="T118" s="14"/>
      <c r="U118" s="15"/>
      <c r="V118" s="15"/>
      <c r="W118" s="15"/>
      <c r="X118" s="15"/>
      <c r="Y118" s="13" t="s">
        <v>51</v>
      </c>
      <c r="Z118" s="16">
        <v>90430</v>
      </c>
      <c r="AA118" s="16"/>
      <c r="AB118" s="16"/>
      <c r="AC118" s="16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6">
        <v>90430</v>
      </c>
      <c r="AO118" s="16"/>
      <c r="AP118" s="16"/>
      <c r="AQ118" s="16"/>
      <c r="AR118" s="16"/>
      <c r="AS118" s="16">
        <v>90430</v>
      </c>
      <c r="AT118" s="16"/>
      <c r="AU118" s="16"/>
      <c r="AV118" s="16"/>
      <c r="AW118" s="16"/>
      <c r="AX118" s="13" t="s">
        <v>51</v>
      </c>
    </row>
    <row r="119" spans="1:50" ht="34.15" customHeight="1">
      <c r="A119" s="8" t="s">
        <v>86</v>
      </c>
      <c r="B119" s="9" t="s">
        <v>108</v>
      </c>
      <c r="C119" s="9" t="s">
        <v>72</v>
      </c>
      <c r="D119" s="9" t="s">
        <v>87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10"/>
      <c r="V119" s="10"/>
      <c r="W119" s="10"/>
      <c r="X119" s="10"/>
      <c r="Y119" s="8" t="s">
        <v>86</v>
      </c>
      <c r="Z119" s="11">
        <f>3064000/1000</f>
        <v>3064</v>
      </c>
      <c r="AA119" s="11"/>
      <c r="AB119" s="11"/>
      <c r="AC119" s="11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1">
        <v>3064000</v>
      </c>
      <c r="AO119" s="11"/>
      <c r="AP119" s="11"/>
      <c r="AQ119" s="11"/>
      <c r="AR119" s="11"/>
      <c r="AS119" s="11">
        <v>3064000</v>
      </c>
      <c r="AT119" s="11"/>
      <c r="AU119" s="11"/>
      <c r="AV119" s="11"/>
      <c r="AW119" s="11"/>
      <c r="AX119" s="8" t="s">
        <v>86</v>
      </c>
    </row>
    <row r="120" spans="1:50" ht="153.94999999999999" customHeight="1">
      <c r="A120" s="8" t="s">
        <v>88</v>
      </c>
      <c r="B120" s="9" t="s">
        <v>108</v>
      </c>
      <c r="C120" s="9" t="s">
        <v>72</v>
      </c>
      <c r="D120" s="9" t="s">
        <v>89</v>
      </c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10"/>
      <c r="V120" s="10"/>
      <c r="W120" s="10"/>
      <c r="X120" s="10"/>
      <c r="Y120" s="8" t="s">
        <v>88</v>
      </c>
      <c r="Z120" s="11">
        <f>3064000/1000</f>
        <v>3064</v>
      </c>
      <c r="AA120" s="11"/>
      <c r="AB120" s="11"/>
      <c r="AC120" s="11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1">
        <v>3064000</v>
      </c>
      <c r="AO120" s="11"/>
      <c r="AP120" s="11"/>
      <c r="AQ120" s="11"/>
      <c r="AR120" s="11"/>
      <c r="AS120" s="11">
        <v>3064000</v>
      </c>
      <c r="AT120" s="11"/>
      <c r="AU120" s="11"/>
      <c r="AV120" s="11"/>
      <c r="AW120" s="11"/>
      <c r="AX120" s="8" t="s">
        <v>88</v>
      </c>
    </row>
    <row r="121" spans="1:50" ht="205.35" customHeight="1">
      <c r="A121" s="18" t="s">
        <v>114</v>
      </c>
      <c r="B121" s="9" t="s">
        <v>108</v>
      </c>
      <c r="C121" s="9" t="s">
        <v>72</v>
      </c>
      <c r="D121" s="9" t="s">
        <v>115</v>
      </c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10"/>
      <c r="V121" s="10"/>
      <c r="W121" s="10"/>
      <c r="X121" s="10"/>
      <c r="Y121" s="18" t="s">
        <v>114</v>
      </c>
      <c r="Z121" s="11">
        <f>3064000/1000</f>
        <v>3064</v>
      </c>
      <c r="AA121" s="11"/>
      <c r="AB121" s="11"/>
      <c r="AC121" s="11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1">
        <v>3064000</v>
      </c>
      <c r="AO121" s="11"/>
      <c r="AP121" s="11"/>
      <c r="AQ121" s="11"/>
      <c r="AR121" s="11"/>
      <c r="AS121" s="11">
        <v>3064000</v>
      </c>
      <c r="AT121" s="11"/>
      <c r="AU121" s="11"/>
      <c r="AV121" s="11"/>
      <c r="AW121" s="11"/>
      <c r="AX121" s="18" t="s">
        <v>114</v>
      </c>
    </row>
    <row r="122" spans="1:50" ht="239.45" customHeight="1">
      <c r="A122" s="18" t="s">
        <v>125</v>
      </c>
      <c r="B122" s="9" t="s">
        <v>108</v>
      </c>
      <c r="C122" s="9" t="s">
        <v>72</v>
      </c>
      <c r="D122" s="9" t="s">
        <v>126</v>
      </c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10"/>
      <c r="V122" s="10"/>
      <c r="W122" s="10"/>
      <c r="X122" s="10"/>
      <c r="Y122" s="18" t="s">
        <v>125</v>
      </c>
      <c r="Z122" s="11">
        <f>3064000/1000</f>
        <v>3064</v>
      </c>
      <c r="AA122" s="11"/>
      <c r="AB122" s="11"/>
      <c r="AC122" s="11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1">
        <v>3064000</v>
      </c>
      <c r="AO122" s="11"/>
      <c r="AP122" s="11"/>
      <c r="AQ122" s="11"/>
      <c r="AR122" s="11"/>
      <c r="AS122" s="11">
        <v>3064000</v>
      </c>
      <c r="AT122" s="11"/>
      <c r="AU122" s="11"/>
      <c r="AV122" s="11"/>
      <c r="AW122" s="11"/>
      <c r="AX122" s="18" t="s">
        <v>125</v>
      </c>
    </row>
    <row r="123" spans="1:50" ht="68.45" customHeight="1">
      <c r="A123" s="13" t="s">
        <v>35</v>
      </c>
      <c r="B123" s="14" t="s">
        <v>108</v>
      </c>
      <c r="C123" s="14" t="s">
        <v>72</v>
      </c>
      <c r="D123" s="14" t="s">
        <v>126</v>
      </c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 t="s">
        <v>36</v>
      </c>
      <c r="T123" s="14"/>
      <c r="U123" s="15"/>
      <c r="V123" s="15"/>
      <c r="W123" s="15"/>
      <c r="X123" s="15"/>
      <c r="Y123" s="13" t="s">
        <v>35</v>
      </c>
      <c r="Z123" s="16">
        <f>3064000/1000</f>
        <v>3064</v>
      </c>
      <c r="AA123" s="16"/>
      <c r="AB123" s="16"/>
      <c r="AC123" s="16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6">
        <v>3064000</v>
      </c>
      <c r="AO123" s="16"/>
      <c r="AP123" s="16"/>
      <c r="AQ123" s="16"/>
      <c r="AR123" s="16"/>
      <c r="AS123" s="16">
        <v>3064000</v>
      </c>
      <c r="AT123" s="16"/>
      <c r="AU123" s="16"/>
      <c r="AV123" s="16"/>
      <c r="AW123" s="16"/>
      <c r="AX123" s="13" t="s">
        <v>35</v>
      </c>
    </row>
    <row r="124" spans="1:50" ht="17.100000000000001" customHeight="1">
      <c r="A124" s="4" t="s">
        <v>127</v>
      </c>
      <c r="B124" s="3" t="s">
        <v>108</v>
      </c>
      <c r="C124" s="3" t="s">
        <v>74</v>
      </c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5"/>
      <c r="V124" s="5"/>
      <c r="W124" s="5"/>
      <c r="X124" s="5"/>
      <c r="Y124" s="4" t="s">
        <v>127</v>
      </c>
      <c r="Z124" s="6">
        <f>14068076/1000</f>
        <v>14068.075999999999</v>
      </c>
      <c r="AA124" s="6"/>
      <c r="AB124" s="6"/>
      <c r="AC124" s="6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6">
        <v>9335000</v>
      </c>
      <c r="AO124" s="6"/>
      <c r="AP124" s="6"/>
      <c r="AQ124" s="6"/>
      <c r="AR124" s="6"/>
      <c r="AS124" s="6">
        <v>9335000</v>
      </c>
      <c r="AT124" s="6"/>
      <c r="AU124" s="6"/>
      <c r="AV124" s="6"/>
      <c r="AW124" s="6"/>
      <c r="AX124" s="4" t="s">
        <v>127</v>
      </c>
    </row>
    <row r="125" spans="1:50" ht="34.15" customHeight="1">
      <c r="A125" s="8" t="s">
        <v>19</v>
      </c>
      <c r="B125" s="9" t="s">
        <v>108</v>
      </c>
      <c r="C125" s="9" t="s">
        <v>74</v>
      </c>
      <c r="D125" s="9" t="s">
        <v>20</v>
      </c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10"/>
      <c r="V125" s="10"/>
      <c r="W125" s="10"/>
      <c r="X125" s="10"/>
      <c r="Y125" s="8" t="s">
        <v>19</v>
      </c>
      <c r="Z125" s="11">
        <f>220000/1000</f>
        <v>220</v>
      </c>
      <c r="AA125" s="11"/>
      <c r="AB125" s="11"/>
      <c r="AC125" s="11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1">
        <v>220000</v>
      </c>
      <c r="AO125" s="11"/>
      <c r="AP125" s="11"/>
      <c r="AQ125" s="11"/>
      <c r="AR125" s="11"/>
      <c r="AS125" s="11">
        <v>220000</v>
      </c>
      <c r="AT125" s="11"/>
      <c r="AU125" s="11"/>
      <c r="AV125" s="11"/>
      <c r="AW125" s="11"/>
      <c r="AX125" s="8" t="s">
        <v>19</v>
      </c>
    </row>
    <row r="126" spans="1:50" ht="34.15" customHeight="1">
      <c r="A126" s="8" t="s">
        <v>45</v>
      </c>
      <c r="B126" s="9" t="s">
        <v>108</v>
      </c>
      <c r="C126" s="9" t="s">
        <v>74</v>
      </c>
      <c r="D126" s="9" t="s">
        <v>46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10"/>
      <c r="V126" s="10"/>
      <c r="W126" s="10"/>
      <c r="X126" s="10"/>
      <c r="Y126" s="8" t="s">
        <v>45</v>
      </c>
      <c r="Z126" s="11">
        <f t="shared" ref="Z126:Z129" si="6">220000/1000</f>
        <v>220</v>
      </c>
      <c r="AA126" s="11"/>
      <c r="AB126" s="11"/>
      <c r="AC126" s="11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1">
        <v>220000</v>
      </c>
      <c r="AO126" s="11"/>
      <c r="AP126" s="11"/>
      <c r="AQ126" s="11"/>
      <c r="AR126" s="11"/>
      <c r="AS126" s="11">
        <v>220000</v>
      </c>
      <c r="AT126" s="11"/>
      <c r="AU126" s="11"/>
      <c r="AV126" s="11"/>
      <c r="AW126" s="11"/>
      <c r="AX126" s="8" t="s">
        <v>45</v>
      </c>
    </row>
    <row r="127" spans="1:50" ht="34.15" customHeight="1">
      <c r="A127" s="8" t="s">
        <v>47</v>
      </c>
      <c r="B127" s="9" t="s">
        <v>108</v>
      </c>
      <c r="C127" s="9" t="s">
        <v>74</v>
      </c>
      <c r="D127" s="9" t="s">
        <v>48</v>
      </c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10"/>
      <c r="V127" s="10"/>
      <c r="W127" s="10"/>
      <c r="X127" s="10"/>
      <c r="Y127" s="8" t="s">
        <v>47</v>
      </c>
      <c r="Z127" s="11">
        <f t="shared" si="6"/>
        <v>220</v>
      </c>
      <c r="AA127" s="11"/>
      <c r="AB127" s="11"/>
      <c r="AC127" s="11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1">
        <v>220000</v>
      </c>
      <c r="AO127" s="11"/>
      <c r="AP127" s="11"/>
      <c r="AQ127" s="11"/>
      <c r="AR127" s="11"/>
      <c r="AS127" s="11">
        <v>220000</v>
      </c>
      <c r="AT127" s="11"/>
      <c r="AU127" s="11"/>
      <c r="AV127" s="11"/>
      <c r="AW127" s="11"/>
      <c r="AX127" s="8" t="s">
        <v>47</v>
      </c>
    </row>
    <row r="128" spans="1:50" ht="68.45" customHeight="1">
      <c r="A128" s="8" t="s">
        <v>128</v>
      </c>
      <c r="B128" s="9" t="s">
        <v>108</v>
      </c>
      <c r="C128" s="9" t="s">
        <v>74</v>
      </c>
      <c r="D128" s="9" t="s">
        <v>129</v>
      </c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10"/>
      <c r="V128" s="10"/>
      <c r="W128" s="10"/>
      <c r="X128" s="10"/>
      <c r="Y128" s="8" t="s">
        <v>128</v>
      </c>
      <c r="Z128" s="11">
        <f t="shared" si="6"/>
        <v>220</v>
      </c>
      <c r="AA128" s="11"/>
      <c r="AB128" s="11"/>
      <c r="AC128" s="11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1">
        <v>220000</v>
      </c>
      <c r="AO128" s="11"/>
      <c r="AP128" s="11"/>
      <c r="AQ128" s="11"/>
      <c r="AR128" s="11"/>
      <c r="AS128" s="11">
        <v>220000</v>
      </c>
      <c r="AT128" s="11"/>
      <c r="AU128" s="11"/>
      <c r="AV128" s="11"/>
      <c r="AW128" s="11"/>
      <c r="AX128" s="8" t="s">
        <v>128</v>
      </c>
    </row>
    <row r="129" spans="1:50" ht="68.45" customHeight="1">
      <c r="A129" s="13" t="s">
        <v>35</v>
      </c>
      <c r="B129" s="14" t="s">
        <v>108</v>
      </c>
      <c r="C129" s="14" t="s">
        <v>74</v>
      </c>
      <c r="D129" s="14" t="s">
        <v>129</v>
      </c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 t="s">
        <v>36</v>
      </c>
      <c r="T129" s="14"/>
      <c r="U129" s="15"/>
      <c r="V129" s="15"/>
      <c r="W129" s="15"/>
      <c r="X129" s="15"/>
      <c r="Y129" s="13" t="s">
        <v>35</v>
      </c>
      <c r="Z129" s="11">
        <f t="shared" si="6"/>
        <v>220</v>
      </c>
      <c r="AA129" s="16"/>
      <c r="AB129" s="16"/>
      <c r="AC129" s="16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6">
        <v>220000</v>
      </c>
      <c r="AO129" s="16"/>
      <c r="AP129" s="16"/>
      <c r="AQ129" s="16"/>
      <c r="AR129" s="16"/>
      <c r="AS129" s="16">
        <v>220000</v>
      </c>
      <c r="AT129" s="16"/>
      <c r="AU129" s="16"/>
      <c r="AV129" s="16"/>
      <c r="AW129" s="16"/>
      <c r="AX129" s="13" t="s">
        <v>35</v>
      </c>
    </row>
    <row r="130" spans="1:50" ht="34.15" customHeight="1">
      <c r="A130" s="8" t="s">
        <v>86</v>
      </c>
      <c r="B130" s="9" t="s">
        <v>108</v>
      </c>
      <c r="C130" s="9" t="s">
        <v>74</v>
      </c>
      <c r="D130" s="9" t="s">
        <v>87</v>
      </c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10"/>
      <c r="V130" s="10"/>
      <c r="W130" s="10"/>
      <c r="X130" s="10"/>
      <c r="Y130" s="8" t="s">
        <v>86</v>
      </c>
      <c r="Z130" s="11">
        <f>13848076/1000</f>
        <v>13848.075999999999</v>
      </c>
      <c r="AA130" s="11"/>
      <c r="AB130" s="11"/>
      <c r="AC130" s="11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1">
        <v>9115000</v>
      </c>
      <c r="AO130" s="11"/>
      <c r="AP130" s="11"/>
      <c r="AQ130" s="11"/>
      <c r="AR130" s="11"/>
      <c r="AS130" s="11">
        <v>9115000</v>
      </c>
      <c r="AT130" s="11"/>
      <c r="AU130" s="11"/>
      <c r="AV130" s="11"/>
      <c r="AW130" s="11"/>
      <c r="AX130" s="8" t="s">
        <v>86</v>
      </c>
    </row>
    <row r="131" spans="1:50" ht="153.94999999999999" customHeight="1">
      <c r="A131" s="8" t="s">
        <v>88</v>
      </c>
      <c r="B131" s="9" t="s">
        <v>108</v>
      </c>
      <c r="C131" s="9" t="s">
        <v>74</v>
      </c>
      <c r="D131" s="9" t="s">
        <v>89</v>
      </c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10"/>
      <c r="V131" s="10"/>
      <c r="W131" s="10"/>
      <c r="X131" s="10"/>
      <c r="Y131" s="8" t="s">
        <v>88</v>
      </c>
      <c r="Z131" s="11">
        <f>13848076/1000</f>
        <v>13848.075999999999</v>
      </c>
      <c r="AA131" s="11"/>
      <c r="AB131" s="11"/>
      <c r="AC131" s="11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1">
        <v>9115000</v>
      </c>
      <c r="AO131" s="11"/>
      <c r="AP131" s="11"/>
      <c r="AQ131" s="11"/>
      <c r="AR131" s="11"/>
      <c r="AS131" s="11">
        <v>9115000</v>
      </c>
      <c r="AT131" s="11"/>
      <c r="AU131" s="11"/>
      <c r="AV131" s="11"/>
      <c r="AW131" s="11"/>
      <c r="AX131" s="8" t="s">
        <v>88</v>
      </c>
    </row>
    <row r="132" spans="1:50" ht="205.35" customHeight="1">
      <c r="A132" s="18" t="s">
        <v>114</v>
      </c>
      <c r="B132" s="9" t="s">
        <v>108</v>
      </c>
      <c r="C132" s="9" t="s">
        <v>74</v>
      </c>
      <c r="D132" s="9" t="s">
        <v>115</v>
      </c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10"/>
      <c r="V132" s="10"/>
      <c r="W132" s="10"/>
      <c r="X132" s="10"/>
      <c r="Y132" s="18" t="s">
        <v>114</v>
      </c>
      <c r="Z132" s="11">
        <f>13748076/1000</f>
        <v>13748.075999999999</v>
      </c>
      <c r="AA132" s="11"/>
      <c r="AB132" s="11"/>
      <c r="AC132" s="11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1">
        <v>9015000</v>
      </c>
      <c r="AO132" s="11"/>
      <c r="AP132" s="11"/>
      <c r="AQ132" s="11"/>
      <c r="AR132" s="11"/>
      <c r="AS132" s="11">
        <v>9015000</v>
      </c>
      <c r="AT132" s="11"/>
      <c r="AU132" s="11"/>
      <c r="AV132" s="11"/>
      <c r="AW132" s="11"/>
      <c r="AX132" s="18" t="s">
        <v>114</v>
      </c>
    </row>
    <row r="133" spans="1:50" ht="239.45" customHeight="1">
      <c r="A133" s="18" t="s">
        <v>130</v>
      </c>
      <c r="B133" s="9" t="s">
        <v>108</v>
      </c>
      <c r="C133" s="9" t="s">
        <v>74</v>
      </c>
      <c r="D133" s="9" t="s">
        <v>131</v>
      </c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10"/>
      <c r="V133" s="10"/>
      <c r="W133" s="10"/>
      <c r="X133" s="10"/>
      <c r="Y133" s="18" t="s">
        <v>130</v>
      </c>
      <c r="Z133" s="11">
        <f>4348076/1000</f>
        <v>4348.076</v>
      </c>
      <c r="AA133" s="11"/>
      <c r="AB133" s="11"/>
      <c r="AC133" s="11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1">
        <v>1615000</v>
      </c>
      <c r="AO133" s="11"/>
      <c r="AP133" s="11"/>
      <c r="AQ133" s="11"/>
      <c r="AR133" s="11"/>
      <c r="AS133" s="11">
        <v>1615000</v>
      </c>
      <c r="AT133" s="11"/>
      <c r="AU133" s="11"/>
      <c r="AV133" s="11"/>
      <c r="AW133" s="11"/>
      <c r="AX133" s="18" t="s">
        <v>130</v>
      </c>
    </row>
    <row r="134" spans="1:50" ht="68.45" customHeight="1">
      <c r="A134" s="13" t="s">
        <v>35</v>
      </c>
      <c r="B134" s="14" t="s">
        <v>108</v>
      </c>
      <c r="C134" s="14" t="s">
        <v>74</v>
      </c>
      <c r="D134" s="14" t="s">
        <v>131</v>
      </c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 t="s">
        <v>36</v>
      </c>
      <c r="T134" s="14"/>
      <c r="U134" s="15"/>
      <c r="V134" s="15"/>
      <c r="W134" s="15"/>
      <c r="X134" s="15"/>
      <c r="Y134" s="13" t="s">
        <v>35</v>
      </c>
      <c r="Z134" s="16">
        <f>4348076/1000</f>
        <v>4348.076</v>
      </c>
      <c r="AA134" s="16"/>
      <c r="AB134" s="16"/>
      <c r="AC134" s="16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6">
        <v>1615000</v>
      </c>
      <c r="AO134" s="16"/>
      <c r="AP134" s="16"/>
      <c r="AQ134" s="16"/>
      <c r="AR134" s="16"/>
      <c r="AS134" s="16">
        <v>1615000</v>
      </c>
      <c r="AT134" s="16"/>
      <c r="AU134" s="16"/>
      <c r="AV134" s="16"/>
      <c r="AW134" s="16"/>
      <c r="AX134" s="13" t="s">
        <v>35</v>
      </c>
    </row>
    <row r="135" spans="1:50" ht="222.4" customHeight="1">
      <c r="A135" s="18" t="s">
        <v>132</v>
      </c>
      <c r="B135" s="9" t="s">
        <v>108</v>
      </c>
      <c r="C135" s="9" t="s">
        <v>74</v>
      </c>
      <c r="D135" s="9" t="s">
        <v>133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10"/>
      <c r="V135" s="10"/>
      <c r="W135" s="10"/>
      <c r="X135" s="10"/>
      <c r="Y135" s="18" t="s">
        <v>132</v>
      </c>
      <c r="Z135" s="11">
        <f>9300000/1000</f>
        <v>9300</v>
      </c>
      <c r="AA135" s="11"/>
      <c r="AB135" s="11"/>
      <c r="AC135" s="11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1">
        <v>7300000</v>
      </c>
      <c r="AO135" s="11"/>
      <c r="AP135" s="11"/>
      <c r="AQ135" s="11"/>
      <c r="AR135" s="11"/>
      <c r="AS135" s="11">
        <v>7300000</v>
      </c>
      <c r="AT135" s="11"/>
      <c r="AU135" s="11"/>
      <c r="AV135" s="11"/>
      <c r="AW135" s="11"/>
      <c r="AX135" s="18" t="s">
        <v>132</v>
      </c>
    </row>
    <row r="136" spans="1:50" ht="68.45" customHeight="1">
      <c r="A136" s="13" t="s">
        <v>35</v>
      </c>
      <c r="B136" s="14" t="s">
        <v>108</v>
      </c>
      <c r="C136" s="14" t="s">
        <v>74</v>
      </c>
      <c r="D136" s="14" t="s">
        <v>133</v>
      </c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 t="s">
        <v>36</v>
      </c>
      <c r="T136" s="14"/>
      <c r="U136" s="15"/>
      <c r="V136" s="15"/>
      <c r="W136" s="15"/>
      <c r="X136" s="15"/>
      <c r="Y136" s="13" t="s">
        <v>35</v>
      </c>
      <c r="Z136" s="16">
        <f>9300000/1000</f>
        <v>9300</v>
      </c>
      <c r="AA136" s="16"/>
      <c r="AB136" s="16"/>
      <c r="AC136" s="16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6">
        <v>7300000</v>
      </c>
      <c r="AO136" s="16"/>
      <c r="AP136" s="16"/>
      <c r="AQ136" s="16"/>
      <c r="AR136" s="16"/>
      <c r="AS136" s="16">
        <v>7300000</v>
      </c>
      <c r="AT136" s="16"/>
      <c r="AU136" s="16"/>
      <c r="AV136" s="16"/>
      <c r="AW136" s="16"/>
      <c r="AX136" s="13" t="s">
        <v>35</v>
      </c>
    </row>
    <row r="137" spans="1:50" ht="273.60000000000002" customHeight="1">
      <c r="A137" s="18" t="s">
        <v>134</v>
      </c>
      <c r="B137" s="9" t="s">
        <v>108</v>
      </c>
      <c r="C137" s="9" t="s">
        <v>74</v>
      </c>
      <c r="D137" s="9" t="s">
        <v>135</v>
      </c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10"/>
      <c r="V137" s="10"/>
      <c r="W137" s="10"/>
      <c r="X137" s="10"/>
      <c r="Y137" s="18" t="s">
        <v>134</v>
      </c>
      <c r="Z137" s="11">
        <v>100</v>
      </c>
      <c r="AA137" s="11"/>
      <c r="AB137" s="11"/>
      <c r="AC137" s="11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1">
        <v>100000</v>
      </c>
      <c r="AO137" s="11"/>
      <c r="AP137" s="11"/>
      <c r="AQ137" s="11"/>
      <c r="AR137" s="11"/>
      <c r="AS137" s="11">
        <v>100000</v>
      </c>
      <c r="AT137" s="11"/>
      <c r="AU137" s="11"/>
      <c r="AV137" s="11"/>
      <c r="AW137" s="11"/>
      <c r="AX137" s="18" t="s">
        <v>134</v>
      </c>
    </row>
    <row r="138" spans="1:50" ht="68.45" customHeight="1">
      <c r="A138" s="13" t="s">
        <v>35</v>
      </c>
      <c r="B138" s="14" t="s">
        <v>108</v>
      </c>
      <c r="C138" s="14" t="s">
        <v>74</v>
      </c>
      <c r="D138" s="14" t="s">
        <v>135</v>
      </c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 t="s">
        <v>36</v>
      </c>
      <c r="T138" s="14"/>
      <c r="U138" s="15"/>
      <c r="V138" s="15"/>
      <c r="W138" s="15"/>
      <c r="X138" s="15"/>
      <c r="Y138" s="13" t="s">
        <v>35</v>
      </c>
      <c r="Z138" s="16">
        <v>100</v>
      </c>
      <c r="AA138" s="16"/>
      <c r="AB138" s="16"/>
      <c r="AC138" s="16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6">
        <v>100000</v>
      </c>
      <c r="AO138" s="16"/>
      <c r="AP138" s="16"/>
      <c r="AQ138" s="16"/>
      <c r="AR138" s="16"/>
      <c r="AS138" s="16">
        <v>100000</v>
      </c>
      <c r="AT138" s="16"/>
      <c r="AU138" s="16"/>
      <c r="AV138" s="16"/>
      <c r="AW138" s="16"/>
      <c r="AX138" s="13" t="s">
        <v>35</v>
      </c>
    </row>
    <row r="139" spans="1:50" ht="205.35" customHeight="1">
      <c r="A139" s="18" t="s">
        <v>136</v>
      </c>
      <c r="B139" s="9" t="s">
        <v>108</v>
      </c>
      <c r="C139" s="9" t="s">
        <v>74</v>
      </c>
      <c r="D139" s="9" t="s">
        <v>137</v>
      </c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10"/>
      <c r="V139" s="10"/>
      <c r="W139" s="10"/>
      <c r="X139" s="10"/>
      <c r="Y139" s="18" t="s">
        <v>136</v>
      </c>
      <c r="Z139" s="11">
        <v>100</v>
      </c>
      <c r="AA139" s="11"/>
      <c r="AB139" s="11"/>
      <c r="AC139" s="11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1">
        <v>100000</v>
      </c>
      <c r="AO139" s="11"/>
      <c r="AP139" s="11"/>
      <c r="AQ139" s="11"/>
      <c r="AR139" s="11"/>
      <c r="AS139" s="11">
        <v>100000</v>
      </c>
      <c r="AT139" s="11"/>
      <c r="AU139" s="11"/>
      <c r="AV139" s="11"/>
      <c r="AW139" s="11"/>
      <c r="AX139" s="18" t="s">
        <v>136</v>
      </c>
    </row>
    <row r="140" spans="1:50" ht="256.5" customHeight="1">
      <c r="A140" s="18" t="s">
        <v>138</v>
      </c>
      <c r="B140" s="9" t="s">
        <v>108</v>
      </c>
      <c r="C140" s="9" t="s">
        <v>74</v>
      </c>
      <c r="D140" s="9" t="s">
        <v>139</v>
      </c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10"/>
      <c r="V140" s="10"/>
      <c r="W140" s="10"/>
      <c r="X140" s="10"/>
      <c r="Y140" s="18" t="s">
        <v>138</v>
      </c>
      <c r="Z140" s="11">
        <v>100</v>
      </c>
      <c r="AA140" s="11"/>
      <c r="AB140" s="11"/>
      <c r="AC140" s="11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1">
        <v>100000</v>
      </c>
      <c r="AO140" s="11"/>
      <c r="AP140" s="11"/>
      <c r="AQ140" s="11"/>
      <c r="AR140" s="11"/>
      <c r="AS140" s="11">
        <v>100000</v>
      </c>
      <c r="AT140" s="11"/>
      <c r="AU140" s="11"/>
      <c r="AV140" s="11"/>
      <c r="AW140" s="11"/>
      <c r="AX140" s="18" t="s">
        <v>138</v>
      </c>
    </row>
    <row r="141" spans="1:50" ht="68.45" customHeight="1">
      <c r="A141" s="13" t="s">
        <v>35</v>
      </c>
      <c r="B141" s="14" t="s">
        <v>108</v>
      </c>
      <c r="C141" s="14" t="s">
        <v>74</v>
      </c>
      <c r="D141" s="14" t="s">
        <v>139</v>
      </c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 t="s">
        <v>36</v>
      </c>
      <c r="T141" s="14"/>
      <c r="U141" s="15"/>
      <c r="V141" s="15"/>
      <c r="W141" s="15"/>
      <c r="X141" s="15"/>
      <c r="Y141" s="13" t="s">
        <v>35</v>
      </c>
      <c r="Z141" s="16">
        <v>100</v>
      </c>
      <c r="AA141" s="16"/>
      <c r="AB141" s="16"/>
      <c r="AC141" s="16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6">
        <v>100000</v>
      </c>
      <c r="AO141" s="16"/>
      <c r="AP141" s="16"/>
      <c r="AQ141" s="16"/>
      <c r="AR141" s="16"/>
      <c r="AS141" s="16">
        <v>100000</v>
      </c>
      <c r="AT141" s="16"/>
      <c r="AU141" s="16"/>
      <c r="AV141" s="16"/>
      <c r="AW141" s="16"/>
      <c r="AX141" s="13" t="s">
        <v>35</v>
      </c>
    </row>
    <row r="142" spans="1:50" ht="17.100000000000001" customHeight="1">
      <c r="A142" s="4" t="s">
        <v>140</v>
      </c>
      <c r="B142" s="3" t="s">
        <v>141</v>
      </c>
      <c r="C142" s="3" t="s">
        <v>16</v>
      </c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5"/>
      <c r="V142" s="5"/>
      <c r="W142" s="5"/>
      <c r="X142" s="5"/>
      <c r="Y142" s="4" t="s">
        <v>140</v>
      </c>
      <c r="Z142" s="6">
        <f>4789184.1/1000</f>
        <v>4789.1840999999995</v>
      </c>
      <c r="AA142" s="6"/>
      <c r="AB142" s="6"/>
      <c r="AC142" s="6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6">
        <v>4878400</v>
      </c>
      <c r="AO142" s="6"/>
      <c r="AP142" s="6"/>
      <c r="AQ142" s="6"/>
      <c r="AR142" s="6"/>
      <c r="AS142" s="6">
        <v>4878400</v>
      </c>
      <c r="AT142" s="6"/>
      <c r="AU142" s="6"/>
      <c r="AV142" s="6"/>
      <c r="AW142" s="6"/>
      <c r="AX142" s="4" t="s">
        <v>140</v>
      </c>
    </row>
    <row r="143" spans="1:50" ht="17.100000000000001" customHeight="1">
      <c r="A143" s="4" t="s">
        <v>142</v>
      </c>
      <c r="B143" s="3" t="s">
        <v>141</v>
      </c>
      <c r="C143" s="3" t="s">
        <v>141</v>
      </c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5"/>
      <c r="V143" s="5"/>
      <c r="W143" s="5"/>
      <c r="X143" s="5"/>
      <c r="Y143" s="4" t="s">
        <v>142</v>
      </c>
      <c r="Z143" s="6">
        <f>4789184.1/1000</f>
        <v>4789.1840999999995</v>
      </c>
      <c r="AA143" s="6"/>
      <c r="AB143" s="6"/>
      <c r="AC143" s="6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6">
        <v>4878400</v>
      </c>
      <c r="AO143" s="6"/>
      <c r="AP143" s="6"/>
      <c r="AQ143" s="6"/>
      <c r="AR143" s="6"/>
      <c r="AS143" s="6">
        <v>4878400</v>
      </c>
      <c r="AT143" s="6"/>
      <c r="AU143" s="6"/>
      <c r="AV143" s="6"/>
      <c r="AW143" s="6"/>
      <c r="AX143" s="4" t="s">
        <v>142</v>
      </c>
    </row>
    <row r="144" spans="1:50" ht="34.15" customHeight="1">
      <c r="A144" s="8" t="s">
        <v>86</v>
      </c>
      <c r="B144" s="9" t="s">
        <v>141</v>
      </c>
      <c r="C144" s="9" t="s">
        <v>141</v>
      </c>
      <c r="D144" s="9" t="s">
        <v>87</v>
      </c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10"/>
      <c r="V144" s="10"/>
      <c r="W144" s="10"/>
      <c r="X144" s="10"/>
      <c r="Y144" s="8" t="s">
        <v>86</v>
      </c>
      <c r="Z144" s="11">
        <f>4789184.1/1000</f>
        <v>4789.1840999999995</v>
      </c>
      <c r="AA144" s="11"/>
      <c r="AB144" s="11"/>
      <c r="AC144" s="11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1">
        <v>4878400</v>
      </c>
      <c r="AO144" s="11"/>
      <c r="AP144" s="11"/>
      <c r="AQ144" s="11"/>
      <c r="AR144" s="11"/>
      <c r="AS144" s="11">
        <v>4878400</v>
      </c>
      <c r="AT144" s="11"/>
      <c r="AU144" s="11"/>
      <c r="AV144" s="11"/>
      <c r="AW144" s="11"/>
      <c r="AX144" s="8" t="s">
        <v>86</v>
      </c>
    </row>
    <row r="145" spans="1:50" ht="153.94999999999999" customHeight="1">
      <c r="A145" s="8" t="s">
        <v>88</v>
      </c>
      <c r="B145" s="9" t="s">
        <v>141</v>
      </c>
      <c r="C145" s="9" t="s">
        <v>141</v>
      </c>
      <c r="D145" s="9" t="s">
        <v>89</v>
      </c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10"/>
      <c r="V145" s="10"/>
      <c r="W145" s="10"/>
      <c r="X145" s="10"/>
      <c r="Y145" s="8" t="s">
        <v>88</v>
      </c>
      <c r="Z145" s="11">
        <f>4789184.1/100</f>
        <v>47891.840999999993</v>
      </c>
      <c r="AA145" s="11"/>
      <c r="AB145" s="11"/>
      <c r="AC145" s="11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1">
        <v>4878400</v>
      </c>
      <c r="AO145" s="11"/>
      <c r="AP145" s="11"/>
      <c r="AQ145" s="11"/>
      <c r="AR145" s="11"/>
      <c r="AS145" s="11">
        <v>4878400</v>
      </c>
      <c r="AT145" s="11"/>
      <c r="AU145" s="11"/>
      <c r="AV145" s="11"/>
      <c r="AW145" s="11"/>
      <c r="AX145" s="8" t="s">
        <v>88</v>
      </c>
    </row>
    <row r="146" spans="1:50" ht="188.1" customHeight="1">
      <c r="A146" s="18" t="s">
        <v>143</v>
      </c>
      <c r="B146" s="9" t="s">
        <v>141</v>
      </c>
      <c r="C146" s="9" t="s">
        <v>141</v>
      </c>
      <c r="D146" s="9" t="s">
        <v>144</v>
      </c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10"/>
      <c r="V146" s="10"/>
      <c r="W146" s="10"/>
      <c r="X146" s="10"/>
      <c r="Y146" s="18" t="s">
        <v>143</v>
      </c>
      <c r="Z146" s="11">
        <f>4789184.1/1000</f>
        <v>4789.1840999999995</v>
      </c>
      <c r="AA146" s="11"/>
      <c r="AB146" s="11"/>
      <c r="AC146" s="11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1">
        <v>4878400</v>
      </c>
      <c r="AO146" s="11"/>
      <c r="AP146" s="11"/>
      <c r="AQ146" s="11"/>
      <c r="AR146" s="11"/>
      <c r="AS146" s="11">
        <v>4878400</v>
      </c>
      <c r="AT146" s="11"/>
      <c r="AU146" s="11"/>
      <c r="AV146" s="11"/>
      <c r="AW146" s="11"/>
      <c r="AX146" s="18" t="s">
        <v>143</v>
      </c>
    </row>
    <row r="147" spans="1:50" ht="239.45" customHeight="1">
      <c r="A147" s="18" t="s">
        <v>145</v>
      </c>
      <c r="B147" s="9" t="s">
        <v>141</v>
      </c>
      <c r="C147" s="9" t="s">
        <v>141</v>
      </c>
      <c r="D147" s="9" t="s">
        <v>146</v>
      </c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10"/>
      <c r="V147" s="10"/>
      <c r="W147" s="10"/>
      <c r="X147" s="10"/>
      <c r="Y147" s="18" t="s">
        <v>145</v>
      </c>
      <c r="Z147" s="11">
        <f>4125173.6/1000</f>
        <v>4125.1736000000001</v>
      </c>
      <c r="AA147" s="11"/>
      <c r="AB147" s="11"/>
      <c r="AC147" s="11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1">
        <v>4156700</v>
      </c>
      <c r="AO147" s="11"/>
      <c r="AP147" s="11"/>
      <c r="AQ147" s="11"/>
      <c r="AR147" s="11"/>
      <c r="AS147" s="11">
        <v>4156700</v>
      </c>
      <c r="AT147" s="11"/>
      <c r="AU147" s="11"/>
      <c r="AV147" s="11"/>
      <c r="AW147" s="11"/>
      <c r="AX147" s="18" t="s">
        <v>145</v>
      </c>
    </row>
    <row r="148" spans="1:50" ht="34.15" customHeight="1">
      <c r="A148" s="13" t="s">
        <v>147</v>
      </c>
      <c r="B148" s="14" t="s">
        <v>141</v>
      </c>
      <c r="C148" s="14" t="s">
        <v>141</v>
      </c>
      <c r="D148" s="14" t="s">
        <v>146</v>
      </c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 t="s">
        <v>148</v>
      </c>
      <c r="T148" s="14"/>
      <c r="U148" s="15"/>
      <c r="V148" s="15"/>
      <c r="W148" s="15"/>
      <c r="X148" s="15"/>
      <c r="Y148" s="13" t="s">
        <v>147</v>
      </c>
      <c r="Z148" s="16">
        <f>3577700/1000</f>
        <v>3577.7</v>
      </c>
      <c r="AA148" s="16"/>
      <c r="AB148" s="16"/>
      <c r="AC148" s="16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6">
        <v>3720800</v>
      </c>
      <c r="AO148" s="16"/>
      <c r="AP148" s="16"/>
      <c r="AQ148" s="16"/>
      <c r="AR148" s="16"/>
      <c r="AS148" s="16">
        <v>3720800</v>
      </c>
      <c r="AT148" s="16"/>
      <c r="AU148" s="16"/>
      <c r="AV148" s="16"/>
      <c r="AW148" s="16"/>
      <c r="AX148" s="13" t="s">
        <v>147</v>
      </c>
    </row>
    <row r="149" spans="1:50" ht="68.45" customHeight="1">
      <c r="A149" s="13" t="s">
        <v>35</v>
      </c>
      <c r="B149" s="14" t="s">
        <v>141</v>
      </c>
      <c r="C149" s="14" t="s">
        <v>141</v>
      </c>
      <c r="D149" s="14" t="s">
        <v>146</v>
      </c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 t="s">
        <v>36</v>
      </c>
      <c r="T149" s="14"/>
      <c r="U149" s="15"/>
      <c r="V149" s="15"/>
      <c r="W149" s="15"/>
      <c r="X149" s="15"/>
      <c r="Y149" s="13" t="s">
        <v>35</v>
      </c>
      <c r="Z149" s="16">
        <f>547473.6/1000</f>
        <v>547.47360000000003</v>
      </c>
      <c r="AA149" s="16"/>
      <c r="AB149" s="16"/>
      <c r="AC149" s="16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6">
        <v>435900</v>
      </c>
      <c r="AO149" s="16"/>
      <c r="AP149" s="16"/>
      <c r="AQ149" s="16"/>
      <c r="AR149" s="16"/>
      <c r="AS149" s="16">
        <v>435900</v>
      </c>
      <c r="AT149" s="16"/>
      <c r="AU149" s="16"/>
      <c r="AV149" s="16"/>
      <c r="AW149" s="16"/>
      <c r="AX149" s="13" t="s">
        <v>35</v>
      </c>
    </row>
    <row r="150" spans="1:50" ht="222.4" customHeight="1">
      <c r="A150" s="18" t="s">
        <v>149</v>
      </c>
      <c r="B150" s="9" t="s">
        <v>141</v>
      </c>
      <c r="C150" s="9" t="s">
        <v>141</v>
      </c>
      <c r="D150" s="9" t="s">
        <v>150</v>
      </c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10"/>
      <c r="V150" s="10"/>
      <c r="W150" s="10"/>
      <c r="X150" s="10"/>
      <c r="Y150" s="18" t="s">
        <v>149</v>
      </c>
      <c r="Z150" s="11">
        <f>236226.4/1000</f>
        <v>236.22639999999998</v>
      </c>
      <c r="AA150" s="11"/>
      <c r="AB150" s="11"/>
      <c r="AC150" s="11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1">
        <v>360800</v>
      </c>
      <c r="AO150" s="11"/>
      <c r="AP150" s="11"/>
      <c r="AQ150" s="11"/>
      <c r="AR150" s="11"/>
      <c r="AS150" s="11">
        <v>360800</v>
      </c>
      <c r="AT150" s="11"/>
      <c r="AU150" s="11"/>
      <c r="AV150" s="11"/>
      <c r="AW150" s="11"/>
      <c r="AX150" s="18" t="s">
        <v>149</v>
      </c>
    </row>
    <row r="151" spans="1:50" ht="68.45" customHeight="1">
      <c r="A151" s="13" t="s">
        <v>35</v>
      </c>
      <c r="B151" s="14" t="s">
        <v>141</v>
      </c>
      <c r="C151" s="14" t="s">
        <v>141</v>
      </c>
      <c r="D151" s="14" t="s">
        <v>150</v>
      </c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 t="s">
        <v>36</v>
      </c>
      <c r="T151" s="14"/>
      <c r="U151" s="15"/>
      <c r="V151" s="15"/>
      <c r="W151" s="15"/>
      <c r="X151" s="15"/>
      <c r="Y151" s="13" t="s">
        <v>35</v>
      </c>
      <c r="Z151" s="16">
        <f>236226.4/1000</f>
        <v>236.22639999999998</v>
      </c>
      <c r="AA151" s="16"/>
      <c r="AB151" s="16"/>
      <c r="AC151" s="16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6">
        <v>360800</v>
      </c>
      <c r="AO151" s="16"/>
      <c r="AP151" s="16"/>
      <c r="AQ151" s="16"/>
      <c r="AR151" s="16"/>
      <c r="AS151" s="16">
        <v>360800</v>
      </c>
      <c r="AT151" s="16"/>
      <c r="AU151" s="16"/>
      <c r="AV151" s="16"/>
      <c r="AW151" s="16"/>
      <c r="AX151" s="13" t="s">
        <v>35</v>
      </c>
    </row>
    <row r="152" spans="1:50" ht="256.5" customHeight="1">
      <c r="A152" s="18" t="s">
        <v>151</v>
      </c>
      <c r="B152" s="9" t="s">
        <v>141</v>
      </c>
      <c r="C152" s="9" t="s">
        <v>141</v>
      </c>
      <c r="D152" s="9" t="s">
        <v>152</v>
      </c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10"/>
      <c r="V152" s="10"/>
      <c r="W152" s="10"/>
      <c r="X152" s="10"/>
      <c r="Y152" s="18" t="s">
        <v>151</v>
      </c>
      <c r="Z152" s="11">
        <f>427784.1/1000</f>
        <v>427.78409999999997</v>
      </c>
      <c r="AA152" s="11"/>
      <c r="AB152" s="11"/>
      <c r="AC152" s="11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1">
        <v>360900</v>
      </c>
      <c r="AO152" s="11"/>
      <c r="AP152" s="11"/>
      <c r="AQ152" s="11"/>
      <c r="AR152" s="11"/>
      <c r="AS152" s="11">
        <v>360900</v>
      </c>
      <c r="AT152" s="11"/>
      <c r="AU152" s="11"/>
      <c r="AV152" s="11"/>
      <c r="AW152" s="11"/>
      <c r="AX152" s="18" t="s">
        <v>151</v>
      </c>
    </row>
    <row r="153" spans="1:50" ht="34.15" customHeight="1">
      <c r="A153" s="13" t="s">
        <v>147</v>
      </c>
      <c r="B153" s="14" t="s">
        <v>141</v>
      </c>
      <c r="C153" s="14" t="s">
        <v>141</v>
      </c>
      <c r="D153" s="14" t="s">
        <v>152</v>
      </c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 t="s">
        <v>148</v>
      </c>
      <c r="T153" s="14"/>
      <c r="U153" s="15"/>
      <c r="V153" s="15"/>
      <c r="W153" s="15"/>
      <c r="X153" s="15"/>
      <c r="Y153" s="13" t="s">
        <v>147</v>
      </c>
      <c r="Z153" s="16">
        <f>427784.1/1000</f>
        <v>427.78409999999997</v>
      </c>
      <c r="AA153" s="16"/>
      <c r="AB153" s="16"/>
      <c r="AC153" s="16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6">
        <v>360900</v>
      </c>
      <c r="AO153" s="16"/>
      <c r="AP153" s="16"/>
      <c r="AQ153" s="16"/>
      <c r="AR153" s="16"/>
      <c r="AS153" s="16">
        <v>360900</v>
      </c>
      <c r="AT153" s="16"/>
      <c r="AU153" s="16"/>
      <c r="AV153" s="16"/>
      <c r="AW153" s="16"/>
      <c r="AX153" s="13" t="s">
        <v>147</v>
      </c>
    </row>
    <row r="154" spans="1:50" ht="17.100000000000001" customHeight="1">
      <c r="A154" s="4" t="s">
        <v>153</v>
      </c>
      <c r="B154" s="3" t="s">
        <v>154</v>
      </c>
      <c r="C154" s="3" t="s">
        <v>16</v>
      </c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5"/>
      <c r="V154" s="5"/>
      <c r="W154" s="5"/>
      <c r="X154" s="5"/>
      <c r="Y154" s="4" t="s">
        <v>153</v>
      </c>
      <c r="Z154" s="6">
        <f>32595891.5/1000</f>
        <v>32595.891500000002</v>
      </c>
      <c r="AA154" s="6"/>
      <c r="AB154" s="6"/>
      <c r="AC154" s="6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6">
        <v>16014351.5</v>
      </c>
      <c r="AO154" s="6"/>
      <c r="AP154" s="6"/>
      <c r="AQ154" s="6"/>
      <c r="AR154" s="6"/>
      <c r="AS154" s="6">
        <v>12357560.5</v>
      </c>
      <c r="AT154" s="6"/>
      <c r="AU154" s="6"/>
      <c r="AV154" s="6"/>
      <c r="AW154" s="6"/>
      <c r="AX154" s="4" t="s">
        <v>153</v>
      </c>
    </row>
    <row r="155" spans="1:50" ht="17.100000000000001" customHeight="1">
      <c r="A155" s="4" t="s">
        <v>155</v>
      </c>
      <c r="B155" s="3" t="s">
        <v>154</v>
      </c>
      <c r="C155" s="3" t="s">
        <v>15</v>
      </c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5"/>
      <c r="V155" s="5"/>
      <c r="W155" s="5"/>
      <c r="X155" s="5"/>
      <c r="Y155" s="4" t="s">
        <v>155</v>
      </c>
      <c r="Z155" s="6">
        <f>32595891.5/1000</f>
        <v>32595.891500000002</v>
      </c>
      <c r="AA155" s="6"/>
      <c r="AB155" s="6"/>
      <c r="AC155" s="6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6">
        <v>16014351.5</v>
      </c>
      <c r="AO155" s="6"/>
      <c r="AP155" s="6"/>
      <c r="AQ155" s="6"/>
      <c r="AR155" s="6"/>
      <c r="AS155" s="6">
        <v>12357560.5</v>
      </c>
      <c r="AT155" s="6"/>
      <c r="AU155" s="6"/>
      <c r="AV155" s="6"/>
      <c r="AW155" s="6"/>
      <c r="AX155" s="4" t="s">
        <v>155</v>
      </c>
    </row>
    <row r="156" spans="1:50" ht="34.15" customHeight="1">
      <c r="A156" s="8" t="s">
        <v>86</v>
      </c>
      <c r="B156" s="9" t="s">
        <v>154</v>
      </c>
      <c r="C156" s="9" t="s">
        <v>15</v>
      </c>
      <c r="D156" s="9" t="s">
        <v>87</v>
      </c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10"/>
      <c r="V156" s="10"/>
      <c r="W156" s="10"/>
      <c r="X156" s="10"/>
      <c r="Y156" s="8" t="s">
        <v>86</v>
      </c>
      <c r="Z156" s="11">
        <f>32595891.5/1000</f>
        <v>32595.891500000002</v>
      </c>
      <c r="AA156" s="11"/>
      <c r="AB156" s="11"/>
      <c r="AC156" s="11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1">
        <v>16014351.5</v>
      </c>
      <c r="AO156" s="11"/>
      <c r="AP156" s="11"/>
      <c r="AQ156" s="11"/>
      <c r="AR156" s="11"/>
      <c r="AS156" s="11">
        <v>12357560.5</v>
      </c>
      <c r="AT156" s="11"/>
      <c r="AU156" s="11"/>
      <c r="AV156" s="11"/>
      <c r="AW156" s="11"/>
      <c r="AX156" s="8" t="s">
        <v>86</v>
      </c>
    </row>
    <row r="157" spans="1:50" ht="153.94999999999999" customHeight="1">
      <c r="A157" s="8" t="s">
        <v>88</v>
      </c>
      <c r="B157" s="9" t="s">
        <v>154</v>
      </c>
      <c r="C157" s="9" t="s">
        <v>15</v>
      </c>
      <c r="D157" s="9" t="s">
        <v>89</v>
      </c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10"/>
      <c r="V157" s="10"/>
      <c r="W157" s="10"/>
      <c r="X157" s="10"/>
      <c r="Y157" s="8" t="s">
        <v>88</v>
      </c>
      <c r="Z157" s="11">
        <f t="shared" ref="Z157:Z158" si="7">32595891.5/1000</f>
        <v>32595.891500000002</v>
      </c>
      <c r="AA157" s="11"/>
      <c r="AB157" s="11"/>
      <c r="AC157" s="11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1">
        <v>16014351.5</v>
      </c>
      <c r="AO157" s="11"/>
      <c r="AP157" s="11"/>
      <c r="AQ157" s="11"/>
      <c r="AR157" s="11"/>
      <c r="AS157" s="11">
        <v>12357560.5</v>
      </c>
      <c r="AT157" s="11"/>
      <c r="AU157" s="11"/>
      <c r="AV157" s="11"/>
      <c r="AW157" s="11"/>
      <c r="AX157" s="8" t="s">
        <v>88</v>
      </c>
    </row>
    <row r="158" spans="1:50" ht="188.1" customHeight="1">
      <c r="A158" s="18" t="s">
        <v>156</v>
      </c>
      <c r="B158" s="9" t="s">
        <v>154</v>
      </c>
      <c r="C158" s="9" t="s">
        <v>15</v>
      </c>
      <c r="D158" s="9" t="s">
        <v>157</v>
      </c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10"/>
      <c r="V158" s="10"/>
      <c r="W158" s="10"/>
      <c r="X158" s="10"/>
      <c r="Y158" s="18" t="s">
        <v>156</v>
      </c>
      <c r="Z158" s="11">
        <f t="shared" si="7"/>
        <v>32595.891500000002</v>
      </c>
      <c r="AA158" s="11"/>
      <c r="AB158" s="11"/>
      <c r="AC158" s="11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1">
        <v>16014351.5</v>
      </c>
      <c r="AO158" s="11"/>
      <c r="AP158" s="11"/>
      <c r="AQ158" s="11"/>
      <c r="AR158" s="11"/>
      <c r="AS158" s="11">
        <v>12357560.5</v>
      </c>
      <c r="AT158" s="11"/>
      <c r="AU158" s="11"/>
      <c r="AV158" s="11"/>
      <c r="AW158" s="11"/>
      <c r="AX158" s="18" t="s">
        <v>156</v>
      </c>
    </row>
    <row r="159" spans="1:50" ht="239.45" customHeight="1">
      <c r="A159" s="18" t="s">
        <v>158</v>
      </c>
      <c r="B159" s="9" t="s">
        <v>154</v>
      </c>
      <c r="C159" s="9" t="s">
        <v>15</v>
      </c>
      <c r="D159" s="9" t="s">
        <v>159</v>
      </c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10"/>
      <c r="V159" s="10"/>
      <c r="W159" s="10"/>
      <c r="X159" s="10"/>
      <c r="Y159" s="18" t="s">
        <v>158</v>
      </c>
      <c r="Z159" s="11">
        <f>10826970/1000</f>
        <v>10826.97</v>
      </c>
      <c r="AA159" s="11"/>
      <c r="AB159" s="11"/>
      <c r="AC159" s="11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1">
        <v>10533930</v>
      </c>
      <c r="AO159" s="11"/>
      <c r="AP159" s="11"/>
      <c r="AQ159" s="11"/>
      <c r="AR159" s="11"/>
      <c r="AS159" s="11">
        <v>10669739</v>
      </c>
      <c r="AT159" s="11"/>
      <c r="AU159" s="11"/>
      <c r="AV159" s="11"/>
      <c r="AW159" s="11"/>
      <c r="AX159" s="18" t="s">
        <v>158</v>
      </c>
    </row>
    <row r="160" spans="1:50" ht="34.15" customHeight="1">
      <c r="A160" s="13" t="s">
        <v>147</v>
      </c>
      <c r="B160" s="14" t="s">
        <v>154</v>
      </c>
      <c r="C160" s="14" t="s">
        <v>15</v>
      </c>
      <c r="D160" s="14" t="s">
        <v>159</v>
      </c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 t="s">
        <v>148</v>
      </c>
      <c r="T160" s="14"/>
      <c r="U160" s="15"/>
      <c r="V160" s="15"/>
      <c r="W160" s="15"/>
      <c r="X160" s="15"/>
      <c r="Y160" s="13" t="s">
        <v>147</v>
      </c>
      <c r="Z160" s="16">
        <f>4696856/1000</f>
        <v>4696.8559999999998</v>
      </c>
      <c r="AA160" s="16"/>
      <c r="AB160" s="16"/>
      <c r="AC160" s="16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6">
        <v>4882730</v>
      </c>
      <c r="AO160" s="16"/>
      <c r="AP160" s="16"/>
      <c r="AQ160" s="16"/>
      <c r="AR160" s="16"/>
      <c r="AS160" s="16">
        <v>5076039</v>
      </c>
      <c r="AT160" s="16"/>
      <c r="AU160" s="16"/>
      <c r="AV160" s="16"/>
      <c r="AW160" s="16"/>
      <c r="AX160" s="13" t="s">
        <v>147</v>
      </c>
    </row>
    <row r="161" spans="1:50" ht="68.45" customHeight="1">
      <c r="A161" s="13" t="s">
        <v>35</v>
      </c>
      <c r="B161" s="14" t="s">
        <v>154</v>
      </c>
      <c r="C161" s="14" t="s">
        <v>15</v>
      </c>
      <c r="D161" s="14" t="s">
        <v>159</v>
      </c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 t="s">
        <v>36</v>
      </c>
      <c r="T161" s="14"/>
      <c r="U161" s="15"/>
      <c r="V161" s="15"/>
      <c r="W161" s="15"/>
      <c r="X161" s="15"/>
      <c r="Y161" s="13" t="s">
        <v>35</v>
      </c>
      <c r="Z161" s="16">
        <f>4462114/1000</f>
        <v>4462.1139999999996</v>
      </c>
      <c r="AA161" s="16"/>
      <c r="AB161" s="16"/>
      <c r="AC161" s="16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6">
        <v>4040200</v>
      </c>
      <c r="AO161" s="16"/>
      <c r="AP161" s="16"/>
      <c r="AQ161" s="16"/>
      <c r="AR161" s="16"/>
      <c r="AS161" s="16">
        <v>4040000</v>
      </c>
      <c r="AT161" s="16"/>
      <c r="AU161" s="16"/>
      <c r="AV161" s="16"/>
      <c r="AW161" s="16"/>
      <c r="AX161" s="13" t="s">
        <v>35</v>
      </c>
    </row>
    <row r="162" spans="1:50" ht="34.15" customHeight="1">
      <c r="A162" s="13" t="s">
        <v>37</v>
      </c>
      <c r="B162" s="14" t="s">
        <v>154</v>
      </c>
      <c r="C162" s="14" t="s">
        <v>15</v>
      </c>
      <c r="D162" s="14" t="s">
        <v>159</v>
      </c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 t="s">
        <v>38</v>
      </c>
      <c r="T162" s="14"/>
      <c r="U162" s="15"/>
      <c r="V162" s="15"/>
      <c r="W162" s="15"/>
      <c r="X162" s="15"/>
      <c r="Y162" s="13" t="s">
        <v>37</v>
      </c>
      <c r="Z162" s="16">
        <f>1668000/1000</f>
        <v>1668</v>
      </c>
      <c r="AA162" s="16"/>
      <c r="AB162" s="16"/>
      <c r="AC162" s="16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6">
        <v>1611000</v>
      </c>
      <c r="AO162" s="16"/>
      <c r="AP162" s="16"/>
      <c r="AQ162" s="16"/>
      <c r="AR162" s="16"/>
      <c r="AS162" s="16">
        <v>1553700</v>
      </c>
      <c r="AT162" s="16"/>
      <c r="AU162" s="16"/>
      <c r="AV162" s="16"/>
      <c r="AW162" s="16"/>
      <c r="AX162" s="13" t="s">
        <v>37</v>
      </c>
    </row>
    <row r="163" spans="1:50" ht="222.4" customHeight="1">
      <c r="A163" s="18" t="s">
        <v>160</v>
      </c>
      <c r="B163" s="9" t="s">
        <v>154</v>
      </c>
      <c r="C163" s="9" t="s">
        <v>15</v>
      </c>
      <c r="D163" s="9" t="s">
        <v>161</v>
      </c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10"/>
      <c r="V163" s="10"/>
      <c r="W163" s="10"/>
      <c r="X163" s="10"/>
      <c r="Y163" s="18" t="s">
        <v>160</v>
      </c>
      <c r="Z163" s="11">
        <f>1462821.5/1000</f>
        <v>1462.8215</v>
      </c>
      <c r="AA163" s="11"/>
      <c r="AB163" s="11"/>
      <c r="AC163" s="11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1">
        <v>1462821.5</v>
      </c>
      <c r="AO163" s="11"/>
      <c r="AP163" s="11"/>
      <c r="AQ163" s="11"/>
      <c r="AR163" s="11"/>
      <c r="AS163" s="11">
        <v>1462821.5</v>
      </c>
      <c r="AT163" s="11"/>
      <c r="AU163" s="11"/>
      <c r="AV163" s="11"/>
      <c r="AW163" s="11"/>
      <c r="AX163" s="18" t="s">
        <v>160</v>
      </c>
    </row>
    <row r="164" spans="1:50" ht="34.15" customHeight="1">
      <c r="A164" s="13" t="s">
        <v>147</v>
      </c>
      <c r="B164" s="14" t="s">
        <v>154</v>
      </c>
      <c r="C164" s="14" t="s">
        <v>15</v>
      </c>
      <c r="D164" s="14" t="s">
        <v>161</v>
      </c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 t="s">
        <v>148</v>
      </c>
      <c r="T164" s="14"/>
      <c r="U164" s="15"/>
      <c r="V164" s="15"/>
      <c r="W164" s="15"/>
      <c r="X164" s="15"/>
      <c r="Y164" s="13" t="s">
        <v>147</v>
      </c>
      <c r="Z164" s="16">
        <f>1119548.2/1000</f>
        <v>1119.5482</v>
      </c>
      <c r="AA164" s="16"/>
      <c r="AB164" s="16"/>
      <c r="AC164" s="16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6">
        <v>1212821.5</v>
      </c>
      <c r="AO164" s="16"/>
      <c r="AP164" s="16"/>
      <c r="AQ164" s="16"/>
      <c r="AR164" s="16"/>
      <c r="AS164" s="16">
        <v>1212821.5</v>
      </c>
      <c r="AT164" s="16"/>
      <c r="AU164" s="16"/>
      <c r="AV164" s="16"/>
      <c r="AW164" s="16"/>
      <c r="AX164" s="13" t="s">
        <v>147</v>
      </c>
    </row>
    <row r="165" spans="1:50" ht="68.45" customHeight="1">
      <c r="A165" s="13" t="s">
        <v>35</v>
      </c>
      <c r="B165" s="14" t="s">
        <v>154</v>
      </c>
      <c r="C165" s="14" t="s">
        <v>15</v>
      </c>
      <c r="D165" s="14" t="s">
        <v>161</v>
      </c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 t="s">
        <v>36</v>
      </c>
      <c r="T165" s="14"/>
      <c r="U165" s="15"/>
      <c r="V165" s="15"/>
      <c r="W165" s="15"/>
      <c r="X165" s="15"/>
      <c r="Y165" s="13" t="s">
        <v>35</v>
      </c>
      <c r="Z165" s="16">
        <f>250000/1000</f>
        <v>250</v>
      </c>
      <c r="AA165" s="16"/>
      <c r="AB165" s="16"/>
      <c r="AC165" s="16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6">
        <v>250000</v>
      </c>
      <c r="AO165" s="16"/>
      <c r="AP165" s="16"/>
      <c r="AQ165" s="16"/>
      <c r="AR165" s="16"/>
      <c r="AS165" s="16">
        <v>250000</v>
      </c>
      <c r="AT165" s="16"/>
      <c r="AU165" s="16"/>
      <c r="AV165" s="16"/>
      <c r="AW165" s="16"/>
      <c r="AX165" s="13" t="s">
        <v>35</v>
      </c>
    </row>
    <row r="166" spans="1:50" ht="51.4" customHeight="1">
      <c r="A166" s="13" t="s">
        <v>162</v>
      </c>
      <c r="B166" s="14" t="s">
        <v>154</v>
      </c>
      <c r="C166" s="14" t="s">
        <v>15</v>
      </c>
      <c r="D166" s="14" t="s">
        <v>161</v>
      </c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 t="s">
        <v>163</v>
      </c>
      <c r="T166" s="14"/>
      <c r="U166" s="15"/>
      <c r="V166" s="15"/>
      <c r="W166" s="15"/>
      <c r="X166" s="15"/>
      <c r="Y166" s="13" t="s">
        <v>162</v>
      </c>
      <c r="Z166" s="16">
        <f>93273.3/1000</f>
        <v>93.273300000000006</v>
      </c>
      <c r="AA166" s="16"/>
      <c r="AB166" s="16"/>
      <c r="AC166" s="16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3" t="s">
        <v>162</v>
      </c>
    </row>
    <row r="167" spans="1:50" ht="222.4" customHeight="1">
      <c r="A167" s="18" t="s">
        <v>164</v>
      </c>
      <c r="B167" s="9" t="s">
        <v>154</v>
      </c>
      <c r="C167" s="9" t="s">
        <v>15</v>
      </c>
      <c r="D167" s="9" t="s">
        <v>165</v>
      </c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10"/>
      <c r="V167" s="10"/>
      <c r="W167" s="10"/>
      <c r="X167" s="10"/>
      <c r="Y167" s="18" t="s">
        <v>164</v>
      </c>
      <c r="Z167" s="11">
        <f>312500/1000</f>
        <v>312.5</v>
      </c>
      <c r="AA167" s="11"/>
      <c r="AB167" s="11"/>
      <c r="AC167" s="11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1">
        <v>225000</v>
      </c>
      <c r="AO167" s="11"/>
      <c r="AP167" s="11"/>
      <c r="AQ167" s="11"/>
      <c r="AR167" s="11"/>
      <c r="AS167" s="11">
        <v>225000</v>
      </c>
      <c r="AT167" s="11"/>
      <c r="AU167" s="11"/>
      <c r="AV167" s="11"/>
      <c r="AW167" s="11"/>
      <c r="AX167" s="18" t="s">
        <v>164</v>
      </c>
    </row>
    <row r="168" spans="1:50" ht="68.45" customHeight="1">
      <c r="A168" s="13" t="s">
        <v>35</v>
      </c>
      <c r="B168" s="14" t="s">
        <v>154</v>
      </c>
      <c r="C168" s="14" t="s">
        <v>15</v>
      </c>
      <c r="D168" s="14" t="s">
        <v>165</v>
      </c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 t="s">
        <v>36</v>
      </c>
      <c r="T168" s="14"/>
      <c r="U168" s="15"/>
      <c r="V168" s="15"/>
      <c r="W168" s="15"/>
      <c r="X168" s="15"/>
      <c r="Y168" s="13" t="s">
        <v>35</v>
      </c>
      <c r="Z168" s="16">
        <f>312500/1000</f>
        <v>312.5</v>
      </c>
      <c r="AA168" s="16"/>
      <c r="AB168" s="16"/>
      <c r="AC168" s="16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6">
        <v>225000</v>
      </c>
      <c r="AO168" s="16"/>
      <c r="AP168" s="16"/>
      <c r="AQ168" s="16"/>
      <c r="AR168" s="16"/>
      <c r="AS168" s="16">
        <v>225000</v>
      </c>
      <c r="AT168" s="16"/>
      <c r="AU168" s="16"/>
      <c r="AV168" s="16"/>
      <c r="AW168" s="16"/>
      <c r="AX168" s="13" t="s">
        <v>35</v>
      </c>
    </row>
    <row r="169" spans="1:50" ht="273.60000000000002" customHeight="1">
      <c r="A169" s="18" t="s">
        <v>166</v>
      </c>
      <c r="B169" s="9" t="s">
        <v>154</v>
      </c>
      <c r="C169" s="9" t="s">
        <v>15</v>
      </c>
      <c r="D169" s="9" t="s">
        <v>167</v>
      </c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10"/>
      <c r="V169" s="10"/>
      <c r="W169" s="10"/>
      <c r="X169" s="10"/>
      <c r="Y169" s="18" t="s">
        <v>166</v>
      </c>
      <c r="Z169" s="11">
        <f>4193600/1000</f>
        <v>4193.6000000000004</v>
      </c>
      <c r="AA169" s="11"/>
      <c r="AB169" s="11"/>
      <c r="AC169" s="11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1">
        <v>3792600</v>
      </c>
      <c r="AO169" s="11"/>
      <c r="AP169" s="11"/>
      <c r="AQ169" s="11"/>
      <c r="AR169" s="11"/>
      <c r="AS169" s="11"/>
      <c r="AT169" s="11"/>
      <c r="AU169" s="11"/>
      <c r="AV169" s="11"/>
      <c r="AW169" s="11"/>
      <c r="AX169" s="18" t="s">
        <v>166</v>
      </c>
    </row>
    <row r="170" spans="1:50" ht="34.15" customHeight="1">
      <c r="A170" s="13" t="s">
        <v>147</v>
      </c>
      <c r="B170" s="14" t="s">
        <v>154</v>
      </c>
      <c r="C170" s="14" t="s">
        <v>15</v>
      </c>
      <c r="D170" s="14" t="s">
        <v>167</v>
      </c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 t="s">
        <v>148</v>
      </c>
      <c r="T170" s="14"/>
      <c r="U170" s="15"/>
      <c r="V170" s="15"/>
      <c r="W170" s="15"/>
      <c r="X170" s="15"/>
      <c r="Y170" s="13" t="s">
        <v>147</v>
      </c>
      <c r="Z170" s="16">
        <f>4193600/1000</f>
        <v>4193.6000000000004</v>
      </c>
      <c r="AA170" s="16"/>
      <c r="AB170" s="16"/>
      <c r="AC170" s="16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6">
        <v>3792600</v>
      </c>
      <c r="AO170" s="16"/>
      <c r="AP170" s="16"/>
      <c r="AQ170" s="16"/>
      <c r="AR170" s="16"/>
      <c r="AS170" s="16"/>
      <c r="AT170" s="16"/>
      <c r="AU170" s="16"/>
      <c r="AV170" s="16"/>
      <c r="AW170" s="16"/>
      <c r="AX170" s="13" t="s">
        <v>147</v>
      </c>
    </row>
    <row r="171" spans="1:50" ht="222.4" customHeight="1">
      <c r="A171" s="18" t="s">
        <v>168</v>
      </c>
      <c r="B171" s="9" t="s">
        <v>154</v>
      </c>
      <c r="C171" s="9" t="s">
        <v>15</v>
      </c>
      <c r="D171" s="9" t="s">
        <v>169</v>
      </c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10"/>
      <c r="V171" s="10"/>
      <c r="W171" s="10"/>
      <c r="X171" s="10"/>
      <c r="Y171" s="18" t="s">
        <v>168</v>
      </c>
      <c r="Z171" s="11">
        <v>15000</v>
      </c>
      <c r="AA171" s="11"/>
      <c r="AB171" s="11"/>
      <c r="AC171" s="11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8" t="s">
        <v>168</v>
      </c>
    </row>
    <row r="172" spans="1:50" ht="34.15" customHeight="1">
      <c r="A172" s="13" t="s">
        <v>116</v>
      </c>
      <c r="B172" s="14" t="s">
        <v>154</v>
      </c>
      <c r="C172" s="14" t="s">
        <v>15</v>
      </c>
      <c r="D172" s="14" t="s">
        <v>169</v>
      </c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 t="s">
        <v>117</v>
      </c>
      <c r="T172" s="14"/>
      <c r="U172" s="15"/>
      <c r="V172" s="15"/>
      <c r="W172" s="15"/>
      <c r="X172" s="15"/>
      <c r="Y172" s="13" t="s">
        <v>116</v>
      </c>
      <c r="Z172" s="16">
        <v>15000</v>
      </c>
      <c r="AA172" s="16"/>
      <c r="AB172" s="16"/>
      <c r="AC172" s="16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3" t="s">
        <v>116</v>
      </c>
    </row>
    <row r="173" spans="1:50" ht="239.45" customHeight="1">
      <c r="A173" s="18" t="s">
        <v>158</v>
      </c>
      <c r="B173" s="9" t="s">
        <v>154</v>
      </c>
      <c r="C173" s="9" t="s">
        <v>15</v>
      </c>
      <c r="D173" s="9" t="s">
        <v>170</v>
      </c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10"/>
      <c r="V173" s="10"/>
      <c r="W173" s="10"/>
      <c r="X173" s="10"/>
      <c r="Y173" s="18" t="s">
        <v>158</v>
      </c>
      <c r="Z173" s="11">
        <v>800</v>
      </c>
      <c r="AA173" s="11"/>
      <c r="AB173" s="11"/>
      <c r="AC173" s="11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8" t="s">
        <v>158</v>
      </c>
    </row>
    <row r="174" spans="1:50" ht="68.45" customHeight="1">
      <c r="A174" s="13" t="s">
        <v>35</v>
      </c>
      <c r="B174" s="14" t="s">
        <v>154</v>
      </c>
      <c r="C174" s="14" t="s">
        <v>15</v>
      </c>
      <c r="D174" s="14" t="s">
        <v>170</v>
      </c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 t="s">
        <v>36</v>
      </c>
      <c r="T174" s="14"/>
      <c r="U174" s="15"/>
      <c r="V174" s="15"/>
      <c r="W174" s="15"/>
      <c r="X174" s="15"/>
      <c r="Y174" s="13" t="s">
        <v>35</v>
      </c>
      <c r="Z174" s="16">
        <v>800</v>
      </c>
      <c r="AA174" s="16"/>
      <c r="AB174" s="16"/>
      <c r="AC174" s="16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3" t="s">
        <v>35</v>
      </c>
    </row>
    <row r="175" spans="1:50" ht="17.100000000000001" customHeight="1">
      <c r="A175" s="4" t="s">
        <v>171</v>
      </c>
      <c r="B175" s="3" t="s">
        <v>172</v>
      </c>
      <c r="C175" s="3" t="s">
        <v>16</v>
      </c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5"/>
      <c r="V175" s="5"/>
      <c r="W175" s="5"/>
      <c r="X175" s="5"/>
      <c r="Y175" s="4" t="s">
        <v>171</v>
      </c>
      <c r="Z175" s="6">
        <f>2050000/1000</f>
        <v>2050</v>
      </c>
      <c r="AA175" s="6"/>
      <c r="AB175" s="6"/>
      <c r="AC175" s="6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6">
        <v>2132000</v>
      </c>
      <c r="AO175" s="6"/>
      <c r="AP175" s="6"/>
      <c r="AQ175" s="6"/>
      <c r="AR175" s="6"/>
      <c r="AS175" s="6">
        <v>3192372.3</v>
      </c>
      <c r="AT175" s="6"/>
      <c r="AU175" s="6"/>
      <c r="AV175" s="6"/>
      <c r="AW175" s="6"/>
      <c r="AX175" s="4" t="s">
        <v>171</v>
      </c>
    </row>
    <row r="176" spans="1:50" ht="17.100000000000001" customHeight="1">
      <c r="A176" s="4" t="s">
        <v>173</v>
      </c>
      <c r="B176" s="3" t="s">
        <v>172</v>
      </c>
      <c r="C176" s="3" t="s">
        <v>15</v>
      </c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5"/>
      <c r="V176" s="5"/>
      <c r="W176" s="5"/>
      <c r="X176" s="5"/>
      <c r="Y176" s="4" t="s">
        <v>173</v>
      </c>
      <c r="Z176" s="6">
        <f>2050000/1000</f>
        <v>2050</v>
      </c>
      <c r="AA176" s="6"/>
      <c r="AB176" s="6"/>
      <c r="AC176" s="6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6">
        <v>2132000</v>
      </c>
      <c r="AO176" s="6"/>
      <c r="AP176" s="6"/>
      <c r="AQ176" s="6"/>
      <c r="AR176" s="6"/>
      <c r="AS176" s="6">
        <v>2217000</v>
      </c>
      <c r="AT176" s="6"/>
      <c r="AU176" s="6"/>
      <c r="AV176" s="6"/>
      <c r="AW176" s="6"/>
      <c r="AX176" s="4" t="s">
        <v>173</v>
      </c>
    </row>
    <row r="177" spans="1:50" ht="34.15" customHeight="1">
      <c r="A177" s="8" t="s">
        <v>19</v>
      </c>
      <c r="B177" s="9" t="s">
        <v>172</v>
      </c>
      <c r="C177" s="9" t="s">
        <v>15</v>
      </c>
      <c r="D177" s="9" t="s">
        <v>20</v>
      </c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10"/>
      <c r="V177" s="10"/>
      <c r="W177" s="10"/>
      <c r="X177" s="10"/>
      <c r="Y177" s="8" t="s">
        <v>19</v>
      </c>
      <c r="Z177" s="11">
        <f>2050000/1000</f>
        <v>2050</v>
      </c>
      <c r="AA177" s="11"/>
      <c r="AB177" s="11"/>
      <c r="AC177" s="11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1">
        <v>2132000</v>
      </c>
      <c r="AO177" s="11"/>
      <c r="AP177" s="11"/>
      <c r="AQ177" s="11"/>
      <c r="AR177" s="11"/>
      <c r="AS177" s="11">
        <v>2217000</v>
      </c>
      <c r="AT177" s="11"/>
      <c r="AU177" s="11"/>
      <c r="AV177" s="11"/>
      <c r="AW177" s="11"/>
      <c r="AX177" s="8" t="s">
        <v>19</v>
      </c>
    </row>
    <row r="178" spans="1:50" ht="34.15" customHeight="1">
      <c r="A178" s="8" t="s">
        <v>45</v>
      </c>
      <c r="B178" s="9" t="s">
        <v>172</v>
      </c>
      <c r="C178" s="9" t="s">
        <v>15</v>
      </c>
      <c r="D178" s="9" t="s">
        <v>46</v>
      </c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10"/>
      <c r="V178" s="10"/>
      <c r="W178" s="10"/>
      <c r="X178" s="10"/>
      <c r="Y178" s="8" t="s">
        <v>45</v>
      </c>
      <c r="Z178" s="11">
        <f t="shared" ref="Z178:Z180" si="8">2050000/1000</f>
        <v>2050</v>
      </c>
      <c r="AA178" s="11"/>
      <c r="AB178" s="11"/>
      <c r="AC178" s="11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1">
        <v>2132000</v>
      </c>
      <c r="AO178" s="11"/>
      <c r="AP178" s="11"/>
      <c r="AQ178" s="11"/>
      <c r="AR178" s="11"/>
      <c r="AS178" s="11">
        <v>2217000</v>
      </c>
      <c r="AT178" s="11"/>
      <c r="AU178" s="11"/>
      <c r="AV178" s="11"/>
      <c r="AW178" s="11"/>
      <c r="AX178" s="8" t="s">
        <v>45</v>
      </c>
    </row>
    <row r="179" spans="1:50" ht="34.15" customHeight="1">
      <c r="A179" s="8" t="s">
        <v>47</v>
      </c>
      <c r="B179" s="9" t="s">
        <v>172</v>
      </c>
      <c r="C179" s="9" t="s">
        <v>15</v>
      </c>
      <c r="D179" s="9" t="s">
        <v>48</v>
      </c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10"/>
      <c r="V179" s="10"/>
      <c r="W179" s="10"/>
      <c r="X179" s="10"/>
      <c r="Y179" s="8" t="s">
        <v>47</v>
      </c>
      <c r="Z179" s="11">
        <f t="shared" si="8"/>
        <v>2050</v>
      </c>
      <c r="AA179" s="11"/>
      <c r="AB179" s="11"/>
      <c r="AC179" s="11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1">
        <v>2132000</v>
      </c>
      <c r="AO179" s="11"/>
      <c r="AP179" s="11"/>
      <c r="AQ179" s="11"/>
      <c r="AR179" s="11"/>
      <c r="AS179" s="11">
        <v>2217000</v>
      </c>
      <c r="AT179" s="11"/>
      <c r="AU179" s="11"/>
      <c r="AV179" s="11"/>
      <c r="AW179" s="11"/>
      <c r="AX179" s="8" t="s">
        <v>47</v>
      </c>
    </row>
    <row r="180" spans="1:50" ht="51.4" customHeight="1">
      <c r="A180" s="8" t="s">
        <v>174</v>
      </c>
      <c r="B180" s="9" t="s">
        <v>172</v>
      </c>
      <c r="C180" s="9" t="s">
        <v>15</v>
      </c>
      <c r="D180" s="9" t="s">
        <v>175</v>
      </c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10"/>
      <c r="V180" s="10"/>
      <c r="W180" s="10"/>
      <c r="X180" s="10"/>
      <c r="Y180" s="8" t="s">
        <v>174</v>
      </c>
      <c r="Z180" s="11">
        <f t="shared" si="8"/>
        <v>2050</v>
      </c>
      <c r="AA180" s="11"/>
      <c r="AB180" s="11"/>
      <c r="AC180" s="11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1">
        <v>2132000</v>
      </c>
      <c r="AO180" s="11"/>
      <c r="AP180" s="11"/>
      <c r="AQ180" s="11"/>
      <c r="AR180" s="11"/>
      <c r="AS180" s="11">
        <v>2217000</v>
      </c>
      <c r="AT180" s="11"/>
      <c r="AU180" s="11"/>
      <c r="AV180" s="11"/>
      <c r="AW180" s="11"/>
      <c r="AX180" s="8" t="s">
        <v>174</v>
      </c>
    </row>
    <row r="181" spans="1:50" ht="51.4" customHeight="1">
      <c r="A181" s="13" t="s">
        <v>162</v>
      </c>
      <c r="B181" s="14" t="s">
        <v>172</v>
      </c>
      <c r="C181" s="14" t="s">
        <v>15</v>
      </c>
      <c r="D181" s="14" t="s">
        <v>175</v>
      </c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 t="s">
        <v>163</v>
      </c>
      <c r="T181" s="14"/>
      <c r="U181" s="15"/>
      <c r="V181" s="15"/>
      <c r="W181" s="15"/>
      <c r="X181" s="15"/>
      <c r="Y181" s="13" t="s">
        <v>162</v>
      </c>
      <c r="Z181" s="16">
        <f>2050000/1000</f>
        <v>2050</v>
      </c>
      <c r="AA181" s="16"/>
      <c r="AB181" s="16"/>
      <c r="AC181" s="16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6">
        <v>2132000</v>
      </c>
      <c r="AO181" s="16"/>
      <c r="AP181" s="16"/>
      <c r="AQ181" s="16"/>
      <c r="AR181" s="16"/>
      <c r="AS181" s="16">
        <v>2217000</v>
      </c>
      <c r="AT181" s="16"/>
      <c r="AU181" s="16"/>
      <c r="AV181" s="16"/>
      <c r="AW181" s="16"/>
      <c r="AX181" s="13" t="s">
        <v>162</v>
      </c>
    </row>
    <row r="182" spans="1:50" ht="17.100000000000001" customHeight="1">
      <c r="A182" s="19" t="s">
        <v>176</v>
      </c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5"/>
      <c r="V182" s="5"/>
      <c r="W182" s="5"/>
      <c r="X182" s="5"/>
      <c r="Y182" s="19" t="s">
        <v>176</v>
      </c>
      <c r="Z182" s="6">
        <f>95965210.6/1000</f>
        <v>95965.210599999991</v>
      </c>
      <c r="AA182" s="6"/>
      <c r="AB182" s="6"/>
      <c r="AC182" s="6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6">
        <v>54561790</v>
      </c>
      <c r="AO182" s="6"/>
      <c r="AP182" s="6"/>
      <c r="AQ182" s="6"/>
      <c r="AR182" s="6"/>
      <c r="AS182" s="6">
        <v>52482122.299999997</v>
      </c>
      <c r="AT182" s="6"/>
      <c r="AU182" s="6"/>
      <c r="AV182" s="6"/>
      <c r="AW182" s="6"/>
      <c r="AX182" s="19" t="s">
        <v>176</v>
      </c>
    </row>
    <row r="183" spans="1:50" ht="15"/>
  </sheetData>
  <mergeCells count="36">
    <mergeCell ref="AX8:AX9"/>
    <mergeCell ref="A8:A9"/>
    <mergeCell ref="Y8:Y9"/>
    <mergeCell ref="AI8:AI9"/>
    <mergeCell ref="AD8:AD9"/>
    <mergeCell ref="Z8:Z9"/>
    <mergeCell ref="AA8:AA9"/>
    <mergeCell ref="AQ8:AQ9"/>
    <mergeCell ref="S8:S9"/>
    <mergeCell ref="D8:R9"/>
    <mergeCell ref="AT8:AT9"/>
    <mergeCell ref="AO8:AO9"/>
    <mergeCell ref="AL8:AL9"/>
    <mergeCell ref="AM8:AM9"/>
    <mergeCell ref="AJ8:AJ9"/>
    <mergeCell ref="AK8:AK9"/>
    <mergeCell ref="AW8:AW9"/>
    <mergeCell ref="AR8:AR9"/>
    <mergeCell ref="W8:W9"/>
    <mergeCell ref="AS8:AS9"/>
    <mergeCell ref="U8:U9"/>
    <mergeCell ref="AN8:AN9"/>
    <mergeCell ref="V8:V9"/>
    <mergeCell ref="X8:X9"/>
    <mergeCell ref="AC8:AC9"/>
    <mergeCell ref="AB8:AB9"/>
    <mergeCell ref="AE8:AE9"/>
    <mergeCell ref="AF8:AF9"/>
    <mergeCell ref="AG8:AG9"/>
    <mergeCell ref="AH8:AH9"/>
    <mergeCell ref="B8:C9"/>
    <mergeCell ref="AV8:AV9"/>
    <mergeCell ref="AU8:AU9"/>
    <mergeCell ref="AP8:AP9"/>
    <mergeCell ref="T8:T9"/>
    <mergeCell ref="A4:Z5"/>
  </mergeCells>
  <pageMargins left="0.78740157480314965" right="0.39370078740157483" top="0.59055118110236227" bottom="0.59055118110236227" header="0.39370078740157483" footer="0.39370078740157483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rep:2.50.0.318</dc:description>
  <cp:lastModifiedBy>USER</cp:lastModifiedBy>
  <cp:lastPrinted>2020-03-13T08:57:45Z</cp:lastPrinted>
  <dcterms:created xsi:type="dcterms:W3CDTF">2020-03-13T06:31:22Z</dcterms:created>
  <dcterms:modified xsi:type="dcterms:W3CDTF">2020-03-13T08:57:47Z</dcterms:modified>
</cp:coreProperties>
</file>