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1'!$6:$7</definedName>
  </definedNames>
  <calcPr fullCalcOnLoad="1"/>
</workbook>
</file>

<file path=xl/sharedStrings.xml><?xml version="1.0" encoding="utf-8"?>
<sst xmlns="http://schemas.openxmlformats.org/spreadsheetml/2006/main" count="545" uniqueCount="316">
  <si>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</si>
  <si>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</si>
  <si>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</si>
  <si>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</si>
  <si>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</si>
  <si>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</si>
  <si>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</si>
  <si>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</si>
  <si>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</si>
  <si>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</si>
  <si>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</si>
  <si>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</si>
  <si>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</si>
  <si>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</si>
  <si>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</si>
  <si>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</si>
  <si>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</si>
  <si>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</si>
  <si>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</si>
  <si>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</si>
  <si>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</si>
  <si>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</si>
  <si>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</si>
  <si>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</si>
  <si>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</si>
  <si>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</si>
  <si>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</si>
  <si>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</si>
  <si>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</si>
  <si>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</si>
  <si>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</si>
  <si>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</si>
  <si>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</si>
  <si>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</si>
  <si>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</si>
  <si>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</si>
  <si>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</si>
  <si>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</si>
  <si>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</si>
  <si>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</si>
  <si>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</si>
  <si>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</si>
  <si>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</si>
  <si>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</si>
  <si>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</si>
  <si>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</si>
  <si>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</si>
  <si>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</si>
  <si>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</si>
  <si>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</si>
  <si>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</si>
  <si>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</si>
  <si>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</si>
  <si>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</si>
  <si>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</si>
  <si>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</si>
  <si>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</si>
  <si>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</si>
  <si>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</si>
  <si>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</si>
  <si>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</si>
  <si>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</si>
  <si>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</si>
  <si>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</si>
  <si>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</si>
  <si>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</si>
  <si>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</si>
  <si>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</si>
  <si>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</si>
  <si>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</si>
  <si>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</si>
  <si>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</si>
  <si>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</si>
  <si>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</si>
  <si>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</si>
  <si>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</si>
  <si>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</si>
  <si>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</si>
  <si>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</si>
  <si>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</si>
  <si>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</si>
  <si>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</si>
  <si>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</si>
  <si>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</si>
  <si>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</si>
  <si>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</si>
  <si>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</si>
  <si>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</si>
  <si>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</si>
  <si>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</si>
  <si>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</si>
  <si>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</si>
  <si>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</si>
  <si>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</si>
  <si>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</si>
  <si>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</si>
  <si>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</si>
  <si>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</si>
  <si>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</si>
  <si>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</si>
  <si>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</si>
  <si>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</si>
  <si>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</si>
  <si>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</si>
  <si>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</si>
  <si>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</si>
  <si>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</si>
  <si>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</si>
  <si>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</si>
  <si>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</si>
  <si>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</si>
  <si>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</si>
  <si>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</si>
  <si>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</si>
  <si>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</si>
  <si>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</si>
  <si>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</si>
  <si>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</si>
  <si>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</si>
  <si>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</si>
  <si>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</si>
  <si>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</si>
  <si>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</si>
  <si>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</si>
  <si>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</si>
  <si>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</si>
  <si>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</si>
  <si>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</si>
  <si>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</si>
  <si>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</si>
  <si>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</si>
  <si>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</si>
  <si>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</si>
  <si>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</si>
  <si>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</si>
  <si>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</si>
  <si>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</si>
  <si>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</si>
  <si>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</si>
  <si>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</si>
  <si>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</si>
  <si>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</si>
  <si>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</si>
  <si>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</si>
  <si>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</si>
  <si>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</si>
  <si>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</si>
  <si>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</si>
  <si>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</si>
  <si>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</si>
  <si>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</si>
  <si>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</si>
  <si>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</si>
  <si>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</si>
  <si>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</si>
  <si>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</si>
  <si>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</si>
  <si>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</si>
  <si>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</si>
  <si>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</si>
  <si>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</si>
  <si>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</si>
  <si>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</si>
  <si>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</si>
  <si>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</si>
  <si>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</si>
  <si>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</si>
  <si>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</si>
  <si>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</si>
  <si>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</si>
  <si>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</si>
  <si>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</si>
  <si>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</si>
  <si>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</si>
  <si>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</si>
  <si>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</si>
  <si>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</si>
  <si>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</si>
  <si>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</si>
  <si>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</si>
  <si>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</si>
  <si>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</si>
  <si>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</si>
  <si>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</si>
  <si>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</si>
  <si>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</si>
  <si>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</si>
  <si>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</si>
  <si>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</si>
  <si>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</si>
  <si>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</si>
  <si>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</si>
  <si>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</si>
  <si>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</si>
  <si>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</si>
  <si>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</si>
  <si>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</si>
  <si>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</si>
  <si>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</si>
  <si>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</si>
  <si>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</si>
  <si>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</si>
  <si>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</si>
  <si>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</si>
  <si>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</si>
  <si>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</si>
  <si>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</si>
  <si>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</si>
  <si>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</si>
  <si>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</si>
  <si>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</si>
  <si>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</si>
  <si>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</si>
  <si>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</si>
  <si>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</si>
  <si>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</si>
  <si>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</si>
  <si>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</si>
  <si>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</si>
  <si>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</si>
  <si>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</si>
  <si>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</si>
  <si>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</si>
  <si>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</si>
  <si>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</si>
  <si>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</si>
  <si>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</si>
  <si>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</si>
  <si>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</si>
  <si>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</si>
  <si>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</si>
  <si>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</si>
  <si>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</si>
  <si>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</si>
  <si>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</si>
  <si>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</si>
  <si>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</si>
  <si>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</si>
  <si>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</si>
  <si>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</si>
  <si>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</si>
  <si>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</si>
  <si>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</si>
  <si>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</si>
  <si>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</si>
  <si>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Штрафы, санкции, возмещение ущерба (невыяснн поступл.)</t>
  </si>
  <si>
    <t>дома/тыс. кв. м</t>
  </si>
  <si>
    <t>Доходы от оказания платных услуг и компенсации затрат государства ( наем)</t>
  </si>
  <si>
    <t xml:space="preserve">Расходы бюджета - всего               </t>
  </si>
  <si>
    <t xml:space="preserve">      МО  Таицкое городское поселение Гатчинского муниципального</t>
  </si>
  <si>
    <t xml:space="preserve"> Показатели социально-экономического развития </t>
  </si>
  <si>
    <t>Численность постоянного населения (на начало года) - всего ( расчетная)</t>
  </si>
  <si>
    <t>Акцизы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</si>
  <si>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</si>
  <si>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>Содержание муниципального жилищного фонда, благоустройство территории и содержание бани</t>
  </si>
  <si>
    <t>Предприятие    ООО "Гатчинский мясокомбинат"</t>
  </si>
  <si>
    <t xml:space="preserve">Бюджетная обеспеченность по расходам на 1 жителя муниципального района                                          </t>
  </si>
  <si>
    <t>Темп роста к соответствующему периоду предыдущего года, %</t>
  </si>
  <si>
    <t>Муниципальное образование, адрес Таицкое городское поселение д. Б. Тайцы,ул. Ушаковского, дом 7</t>
  </si>
  <si>
    <t>колбасные изелия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</si>
  <si>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44-ФЗ</t>
  </si>
  <si>
    <t>Глава администрации Таицкого городского поселения</t>
  </si>
  <si>
    <t>И.В. Львович</t>
  </si>
  <si>
    <t>Итого по муниципальной программе</t>
  </si>
  <si>
    <t xml:space="preserve">Средства  бюджета МО Таицкое городское поселение </t>
  </si>
  <si>
    <t>Средства бюджета Гатчинского муниципального района</t>
  </si>
  <si>
    <t>Средства бюджета Ленинградской области</t>
  </si>
  <si>
    <t>Средства федерального бюджета</t>
  </si>
  <si>
    <t>Итого</t>
  </si>
  <si>
    <t>Строительство культурно - досугового центра, II этап, по адресу: Ленинградская область, Гатчинский район, п. Тайцы, ул. Санаторская, д.1а.</t>
  </si>
  <si>
    <t xml:space="preserve">Благоустройство сельских территорий, создание мест (площадок) накопления твердых коммунальных отходов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</si>
  <si>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</si>
  <si>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целей проектов</t>
  </si>
  <si>
    <t xml:space="preserve">Разработка схемы газификации
(проект) и  проектно-изыскательские работы
</t>
  </si>
  <si>
    <t>Комплекс процессных мероприятий "Газификация"</t>
  </si>
  <si>
    <t>Формирование законопослушного поведения участников дорожного движения в муниципальном образовании  Таицкое городское поселение на 2020-2024 годы</t>
  </si>
  <si>
    <t>Комплекс процессных мероприятий "Формирование законопослушного поведения участников дорожного движения"</t>
  </si>
  <si>
    <t>Мероприятия по развитию и поддержке  малого и среднего предпринимательствав муниципальном образовании  Таицкое городское поселение на 2020-2024 годы</t>
  </si>
  <si>
    <t>Комплекс процессных мероприятий "Развитие и поддержка малого и среднего предпринимательства"</t>
  </si>
  <si>
    <t>Мероприятия по энергосбережению и повышению энергетической эффективности муниципальных объектов</t>
  </si>
  <si>
    <t>Комплекс процессных мероприятий "Энергосбережение и повышение энергетической эффективности"</t>
  </si>
  <si>
    <t>Обеспечение деятельности подведомственного учреждения: фонд оплаты труда, проведение спортивных мероприятий, закупка товаров, работ и услуг</t>
  </si>
  <si>
    <t>Комплекс процессных мероприятий "Развитие физической культуры, спорта и молодежной политики"</t>
  </si>
  <si>
    <t>Комплекс процессных мероприятий "Сохранение и развитие культуры"</t>
  </si>
  <si>
    <t>Комплекс процессных мероприятий "Жилищно-коммунальное хозяйство и благоустройство территории"</t>
  </si>
  <si>
    <t>Проведение экспертизы сметной стоимости ремонта дорог и выполнение работ  по содержанию дорог в зимний период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</si>
  <si>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</si>
  <si>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Комплексы процессных мероприятий</t>
  </si>
  <si>
    <t>Создание комфортных, благоустроенных общественных территорий общего пользования</t>
  </si>
  <si>
    <t>Федеральный проект "Формирование комфортной городской среды"</t>
  </si>
  <si>
    <t>% выполнения</t>
  </si>
  <si>
    <t>Мероприятия</t>
  </si>
  <si>
    <t>Источники финансирования</t>
  </si>
  <si>
    <t>Наименование программы (подпрограммы),  мероприятия (с указанием порядкового номера)</t>
  </si>
  <si>
    <t>Муниципальный заказчик  - Администрация Таицкого городского поселения</t>
  </si>
  <si>
    <t xml:space="preserve">Отчет о  ходе реализации  муниципальной  программы </t>
  </si>
  <si>
    <t>мясные деликатесы</t>
  </si>
  <si>
    <t>104/313</t>
  </si>
  <si>
    <t>44/130</t>
  </si>
  <si>
    <t xml:space="preserve">     района   Ленинградской области за 1 квартал 2024 год</t>
  </si>
  <si>
    <t>За 1 кв. 2024 г. отчет</t>
  </si>
  <si>
    <t>99/98,4</t>
  </si>
  <si>
    <t>97,8/96,3</t>
  </si>
  <si>
    <t>«Социально – экономическое развитие МО Таицкое городское поселение Гатчинского муниципального района  Ленинградской области на период 2024-2026 годы»  за 1 квартал 2024 года</t>
  </si>
  <si>
    <t>За 1 квартал 2024 года</t>
  </si>
  <si>
    <t>Запланирован-ный объем финансирования   (тыс. руб.) за 1 квартал 2024 года</t>
  </si>
  <si>
    <t>Профинансировано(тыс. руб.) за 1 квартал 2024 года</t>
  </si>
  <si>
    <t>Региональные проекты</t>
  </si>
  <si>
    <t>Отраслевые проекты</t>
  </si>
  <si>
    <t>Отраслевой проект "Эффективное обращение с отходами производства и потребления на территории Ленинградской области"</t>
  </si>
  <si>
    <t>Ликвидация несанкционированных свалок</t>
  </si>
  <si>
    <t>Отраслевой проект "Развитие инфраструктуры культуры"</t>
  </si>
  <si>
    <t>январь - март 2024 года</t>
  </si>
  <si>
    <t>за 1 квартал 2024 г.</t>
  </si>
  <si>
    <t>Остаток на 01.04.2024 г. (тыс.руб.)</t>
  </si>
  <si>
    <t>План на   2024г.  (тыс.руб.)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</si>
</sst>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0.0000000"/>
    <numFmt numFmtId="184" formatCode="0.00000000"/>
  </numFmts>
  <fonts count="7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4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6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 horizontal="left" vertical="center" wrapText="1"/>
      <protection/>
    </xf>
    <xf numFmtId="0" fontId="7" fillId="0" borderId="10" xfId="56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8" fillId="0" borderId="11" xfId="56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8" fillId="0" borderId="10" xfId="56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6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6" fontId="1" fillId="0" borderId="14" xfId="0" applyNumberFormat="1" applyFont="1" applyBorder="1" applyAlignment="1">
      <alignment horizontal="center" vertical="center"/>
    </xf>
    <xf numFmtId="16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4" fillId="0" borderId="17" xfId="54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4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12" xfId="54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4" xfId="0" applyFont="1" applyBorder="1" applyAlignment="1">
      <alignment horizontal="right" vertical="top" wrapText="1"/>
    </xf>
    <xf numFmtId="0" fontId="8" fillId="0" borderId="25" xfId="0" applyFont="1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8" fillId="0" borderId="27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2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6" fillId="0" borderId="33" xfId="0" applyFont="1" applyBorder="1" applyAlignment="1">
      <alignment horizontal="center" vertical="top"/>
    </xf>
    <xf numFmtId="0" fontId="2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178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8" fontId="1" fillId="0" borderId="0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178" fontId="1" fillId="0" borderId="21" xfId="0" applyNumberFormat="1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8" fillId="0" borderId="12" xfId="56" applyFont="1" applyFill="1" applyBorder="1" applyAlignment="1" applyProtection="1">
      <alignment wrapText="1"/>
      <protection/>
    </xf>
    <xf numFmtId="0" fontId="1" fillId="0" borderId="12" xfId="0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/>
    </xf>
    <xf numFmtId="178" fontId="1" fillId="0" borderId="23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center"/>
    </xf>
    <xf numFmtId="0" fontId="1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178" fontId="1" fillId="0" borderId="10" xfId="0" applyNumberFormat="1" applyFont="1" applyFill="1" applyBorder="1" applyAlignment="1">
      <alignment/>
    </xf>
    <xf numFmtId="0" fontId="13" fillId="0" borderId="36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178" fontId="1" fillId="0" borderId="18" xfId="0" applyNumberFormat="1" applyFont="1" applyFill="1" applyBorder="1" applyAlignment="1">
      <alignment/>
    </xf>
    <xf numFmtId="178" fontId="1" fillId="0" borderId="37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3" fontId="15" fillId="0" borderId="10" xfId="0" applyNumberFormat="1" applyFont="1" applyBorder="1" applyAlignment="1">
      <alignment horizontal="center" vertical="center"/>
    </xf>
    <xf numFmtId="0" fontId="70" fillId="32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wrapText="1"/>
    </xf>
    <xf numFmtId="4" fontId="71" fillId="33" borderId="10" xfId="0" applyNumberFormat="1" applyFont="1" applyFill="1" applyBorder="1" applyAlignment="1">
      <alignment horizontal="right"/>
    </xf>
    <xf numFmtId="178" fontId="71" fillId="33" borderId="10" xfId="0" applyNumberFormat="1" applyFont="1" applyFill="1" applyBorder="1" applyAlignment="1">
      <alignment horizontal="center"/>
    </xf>
    <xf numFmtId="0" fontId="72" fillId="33" borderId="12" xfId="0" applyFont="1" applyFill="1" applyBorder="1" applyAlignment="1">
      <alignment vertical="center" wrapText="1"/>
    </xf>
    <xf numFmtId="4" fontId="71" fillId="33" borderId="10" xfId="0" applyNumberFormat="1" applyFont="1" applyFill="1" applyBorder="1" applyAlignment="1">
      <alignment/>
    </xf>
    <xf numFmtId="0" fontId="71" fillId="33" borderId="10" xfId="0" applyFont="1" applyFill="1" applyBorder="1" applyAlignment="1">
      <alignment vertical="center" wrapText="1"/>
    </xf>
    <xf numFmtId="4" fontId="71" fillId="33" borderId="10" xfId="0" applyNumberFormat="1" applyFont="1" applyFill="1" applyBorder="1" applyAlignment="1">
      <alignment vertical="center"/>
    </xf>
    <xf numFmtId="178" fontId="71" fillId="33" borderId="10" xfId="0" applyNumberFormat="1" applyFont="1" applyFill="1" applyBorder="1" applyAlignment="1">
      <alignment horizontal="center" vertical="center"/>
    </xf>
    <xf numFmtId="4" fontId="73" fillId="33" borderId="10" xfId="0" applyNumberFormat="1" applyFont="1" applyFill="1" applyBorder="1" applyAlignment="1">
      <alignment/>
    </xf>
    <xf numFmtId="0" fontId="74" fillId="33" borderId="10" xfId="0" applyFont="1" applyFill="1" applyBorder="1" applyAlignment="1">
      <alignment horizontal="center" vertical="center" wrapText="1"/>
    </xf>
    <xf numFmtId="0" fontId="71" fillId="33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178" fontId="1" fillId="0" borderId="38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78" fontId="1" fillId="0" borderId="29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78" fontId="1" fillId="0" borderId="35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2" fontId="1" fillId="0" borderId="39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2" fillId="0" borderId="33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wrapText="1"/>
    </xf>
    <xf numFmtId="0" fontId="10" fillId="0" borderId="48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2" fillId="0" borderId="49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justify"/>
    </xf>
    <xf numFmtId="0" fontId="10" fillId="0" borderId="48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" fillId="0" borderId="13" xfId="0" applyFont="1" applyBorder="1" applyAlignment="1">
      <alignment horizontal="center" vertical="top"/>
    </xf>
    <xf numFmtId="0" fontId="23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/>
    </xf>
    <xf numFmtId="0" fontId="1" fillId="0" borderId="54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0" fillId="0" borderId="29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29" xfId="0" applyFont="1" applyFill="1" applyBorder="1" applyAlignment="1">
      <alignment horizontal="left" wrapText="1"/>
    </xf>
    <xf numFmtId="0" fontId="10" fillId="0" borderId="48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0" fillId="0" borderId="29" xfId="0" applyFont="1" applyFill="1" applyBorder="1" applyAlignment="1">
      <alignment horizontal="left" wrapText="1"/>
    </xf>
    <xf numFmtId="0" fontId="10" fillId="0" borderId="48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3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56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 wrapText="1"/>
    </xf>
    <xf numFmtId="0" fontId="74" fillId="33" borderId="56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73" fillId="33" borderId="29" xfId="0" applyFont="1" applyFill="1" applyBorder="1" applyAlignment="1">
      <alignment horizontal="center" vertical="center" wrapText="1"/>
    </xf>
    <xf numFmtId="0" fontId="73" fillId="33" borderId="32" xfId="0" applyFont="1" applyFill="1" applyBorder="1" applyAlignment="1">
      <alignment horizontal="center" vertical="center" wrapText="1"/>
    </xf>
    <xf numFmtId="0" fontId="71" fillId="34" borderId="29" xfId="0" applyFont="1" applyFill="1" applyBorder="1" applyAlignment="1">
      <alignment horizontal="center" vertical="center" wrapText="1"/>
    </xf>
    <xf numFmtId="0" fontId="71" fillId="34" borderId="48" xfId="0" applyFont="1" applyFill="1" applyBorder="1" applyAlignment="1">
      <alignment horizontal="center" vertical="center" wrapText="1"/>
    </xf>
    <xf numFmtId="0" fontId="71" fillId="34" borderId="32" xfId="0" applyFont="1" applyFill="1" applyBorder="1" applyAlignment="1">
      <alignment horizontal="center" vertical="center" wrapText="1"/>
    </xf>
    <xf numFmtId="0" fontId="75" fillId="33" borderId="0" xfId="0" applyFont="1" applyFill="1" applyAlignment="1">
      <alignment horizontal="center"/>
    </xf>
    <xf numFmtId="0" fontId="76" fillId="33" borderId="0" xfId="0" applyFont="1" applyFill="1" applyAlignment="1">
      <alignment horizontal="center" vertical="center" wrapText="1"/>
    </xf>
    <xf numFmtId="0" fontId="76" fillId="33" borderId="55" xfId="0" applyFont="1" applyFill="1" applyBorder="1" applyAlignment="1">
      <alignment horizontal="center" vertical="center" wrapText="1"/>
    </xf>
    <xf numFmtId="0" fontId="71" fillId="32" borderId="12" xfId="0" applyFont="1" applyFill="1" applyBorder="1" applyAlignment="1">
      <alignment horizontal="center" vertical="center" wrapText="1"/>
    </xf>
    <xf numFmtId="0" fontId="71" fillId="32" borderId="11" xfId="0" applyFont="1" applyFill="1" applyBorder="1" applyAlignment="1">
      <alignment horizontal="center" vertical="center" wrapText="1"/>
    </xf>
    <xf numFmtId="0" fontId="71" fillId="32" borderId="10" xfId="0" applyFont="1" applyFill="1" applyBorder="1" applyAlignment="1">
      <alignment horizontal="center" vertical="center" wrapText="1"/>
    </xf>
    <xf numFmtId="0" fontId="71" fillId="32" borderId="57" xfId="0" applyFont="1" applyFill="1" applyBorder="1" applyAlignment="1">
      <alignment horizontal="center" vertical="center" wrapText="1"/>
    </xf>
    <xf numFmtId="0" fontId="71" fillId="32" borderId="58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/>
    </xf>
    <xf numFmtId="178" fontId="1" fillId="0" borderId="17" xfId="0" applyNumberFormat="1" applyFont="1" applyFill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PageLayoutView="0" workbookViewId="0" topLeftCell="A1">
      <selection activeCell="D10" sqref="D10:E16"/>
    </sheetView>
  </sheetViews>
  <sheetFormatPr defaultColWidth="8.875" defaultRowHeight="12.75"/>
  <cols>
    <col min="1" max="1" width="5.00390625" style="12" customWidth="1"/>
    <col min="2" max="2" width="48.75390625" style="1" customWidth="1"/>
    <col min="3" max="3" width="14.375" style="12" customWidth="1"/>
    <col min="4" max="4" width="11.25390625" style="1" customWidth="1"/>
    <col min="5" max="5" width="16.00390625" style="1" customWidth="1"/>
    <col min="6" max="9" width="8.875" style="1" customWidth="1"/>
    <col min="10" max="16384" width="8.875" style="1" customWidth="1"/>
  </cols>
  <sheetData>
    <row r="1" spans="1:5" ht="13.5" customHeight="1">
      <c r="A1" s="173" t="s">
        <v>80</v>
      </c>
      <c r="B1" s="173"/>
      <c r="C1" s="173"/>
      <c r="D1" s="173"/>
      <c r="E1" s="173"/>
    </row>
    <row r="2" spans="1:5" ht="17.25" customHeight="1">
      <c r="A2" s="179" t="s">
        <v>250</v>
      </c>
      <c r="B2" s="179"/>
      <c r="C2" s="179"/>
      <c r="D2" s="179"/>
      <c r="E2" s="179"/>
    </row>
    <row r="3" spans="1:5" ht="17.25" customHeight="1">
      <c r="A3" s="179" t="s">
        <v>249</v>
      </c>
      <c r="B3" s="179"/>
      <c r="C3" s="179"/>
      <c r="D3" s="179"/>
      <c r="E3" s="179"/>
    </row>
    <row r="4" spans="1:5" s="111" customFormat="1" ht="17.25" customHeight="1">
      <c r="A4" s="180" t="s">
        <v>299</v>
      </c>
      <c r="B4" s="180"/>
      <c r="C4" s="180"/>
      <c r="D4" s="180"/>
      <c r="E4" s="180"/>
    </row>
    <row r="5" ht="13.5" customHeight="1" thickBot="1">
      <c r="E5" s="94"/>
    </row>
    <row r="6" spans="1:5" ht="24" customHeight="1">
      <c r="A6" s="192" t="s">
        <v>0</v>
      </c>
      <c r="B6" s="181" t="s">
        <v>1</v>
      </c>
      <c r="C6" s="194" t="s">
        <v>81</v>
      </c>
      <c r="D6" s="200" t="s">
        <v>300</v>
      </c>
      <c r="E6" s="183" t="s">
        <v>257</v>
      </c>
    </row>
    <row r="7" spans="1:5" ht="30" customHeight="1" thickBot="1">
      <c r="A7" s="193"/>
      <c r="B7" s="182"/>
      <c r="C7" s="195"/>
      <c r="D7" s="201"/>
      <c r="E7" s="184"/>
    </row>
    <row r="8" spans="1:5" ht="15" customHeight="1" thickBot="1">
      <c r="A8" s="174" t="s">
        <v>82</v>
      </c>
      <c r="B8" s="175"/>
      <c r="C8" s="175"/>
      <c r="D8" s="176"/>
      <c r="E8" s="177"/>
    </row>
    <row r="9" spans="1:7" ht="25.5">
      <c r="A9" s="21" t="s">
        <v>2</v>
      </c>
      <c r="B9" s="44" t="s">
        <v>251</v>
      </c>
      <c r="C9" s="19" t="s">
        <v>3</v>
      </c>
      <c r="D9" s="133">
        <v>9559</v>
      </c>
      <c r="E9" s="166">
        <f>D9*100/9328</f>
        <v>102.47641509433963</v>
      </c>
      <c r="G9" s="114"/>
    </row>
    <row r="10" spans="1:7" ht="12.75">
      <c r="A10" s="22" t="s">
        <v>4</v>
      </c>
      <c r="B10" s="5" t="s">
        <v>177</v>
      </c>
      <c r="C10" s="6" t="s">
        <v>3</v>
      </c>
      <c r="D10" s="99">
        <v>40</v>
      </c>
      <c r="E10" s="266">
        <f>D10*100/39</f>
        <v>102.56410256410257</v>
      </c>
      <c r="G10" s="114"/>
    </row>
    <row r="11" spans="1:7" ht="12.75">
      <c r="A11" s="22" t="s">
        <v>5</v>
      </c>
      <c r="B11" s="5" t="s">
        <v>83</v>
      </c>
      <c r="C11" s="6" t="s">
        <v>3</v>
      </c>
      <c r="D11" s="99">
        <v>43</v>
      </c>
      <c r="E11" s="266">
        <f>D11*100/69</f>
        <v>62.31884057971015</v>
      </c>
      <c r="G11" s="114"/>
    </row>
    <row r="12" spans="1:7" ht="12.75">
      <c r="A12" s="22" t="s">
        <v>55</v>
      </c>
      <c r="B12" s="5" t="s">
        <v>160</v>
      </c>
      <c r="C12" s="6" t="s">
        <v>3</v>
      </c>
      <c r="D12" s="99">
        <v>171</v>
      </c>
      <c r="E12" s="115">
        <f>D12*100/159</f>
        <v>107.54716981132076</v>
      </c>
      <c r="G12" s="114"/>
    </row>
    <row r="13" spans="1:7" ht="12.75">
      <c r="A13" s="24" t="s">
        <v>74</v>
      </c>
      <c r="B13" s="5" t="s">
        <v>88</v>
      </c>
      <c r="C13" s="93" t="s">
        <v>203</v>
      </c>
      <c r="D13" s="138">
        <f>D10/D9*1000</f>
        <v>4.184538131603724</v>
      </c>
      <c r="E13" s="115">
        <f>D13*100/6.1</f>
        <v>68.59898576399549</v>
      </c>
      <c r="G13" s="114"/>
    </row>
    <row r="14" spans="1:7" ht="12.75">
      <c r="A14" s="22" t="s">
        <v>73</v>
      </c>
      <c r="B14" s="5" t="s">
        <v>89</v>
      </c>
      <c r="C14" s="93" t="s">
        <v>203</v>
      </c>
      <c r="D14" s="138">
        <f>D11/D9*1000</f>
        <v>4.4983784914740035</v>
      </c>
      <c r="E14" s="115">
        <f>D14*100/10.8</f>
        <v>41.65165269883336</v>
      </c>
      <c r="G14" s="114"/>
    </row>
    <row r="15" spans="1:7" ht="12.75">
      <c r="A15" s="24" t="s">
        <v>75</v>
      </c>
      <c r="B15" s="5" t="s">
        <v>90</v>
      </c>
      <c r="C15" s="93" t="s">
        <v>203</v>
      </c>
      <c r="D15" s="138">
        <v>-0.3</v>
      </c>
      <c r="E15" s="115">
        <f>D15*100/-4.6</f>
        <v>6.521739130434783</v>
      </c>
      <c r="G15" s="114"/>
    </row>
    <row r="16" spans="1:7" ht="13.5" customHeight="1" thickBot="1">
      <c r="A16" s="25" t="s">
        <v>159</v>
      </c>
      <c r="B16" s="41" t="s">
        <v>76</v>
      </c>
      <c r="C16" s="93" t="s">
        <v>203</v>
      </c>
      <c r="D16" s="267">
        <f>D12/D9*1000</f>
        <v>17.88890051260592</v>
      </c>
      <c r="E16" s="142">
        <f>D16*100/24.8</f>
        <v>72.13266335728194</v>
      </c>
      <c r="G16" s="114"/>
    </row>
    <row r="17" spans="1:7" ht="15" customHeight="1" thickBot="1">
      <c r="A17" s="174" t="s">
        <v>204</v>
      </c>
      <c r="B17" s="175"/>
      <c r="C17" s="175"/>
      <c r="D17" s="175"/>
      <c r="E17" s="178"/>
      <c r="G17" s="114"/>
    </row>
    <row r="18" spans="1:5" ht="25.5" customHeight="1">
      <c r="A18" s="202" t="s">
        <v>48</v>
      </c>
      <c r="B18" s="31" t="s">
        <v>183</v>
      </c>
      <c r="C18" s="32" t="s">
        <v>3</v>
      </c>
      <c r="D18" s="167">
        <v>455.6</v>
      </c>
      <c r="E18" s="123">
        <v>104</v>
      </c>
    </row>
    <row r="19" spans="1:5" ht="11.25" customHeight="1">
      <c r="A19" s="190"/>
      <c r="B19" s="185" t="s">
        <v>209</v>
      </c>
      <c r="C19" s="186"/>
      <c r="D19" s="186"/>
      <c r="E19" s="187"/>
    </row>
    <row r="20" spans="1:5" ht="12.75">
      <c r="A20" s="190"/>
      <c r="B20" s="9" t="s">
        <v>25</v>
      </c>
      <c r="C20" s="6" t="s">
        <v>3</v>
      </c>
      <c r="D20" s="4"/>
      <c r="E20" s="23"/>
    </row>
    <row r="21" spans="1:5" ht="12.75">
      <c r="A21" s="190"/>
      <c r="B21" s="9" t="s">
        <v>26</v>
      </c>
      <c r="C21" s="6" t="s">
        <v>3</v>
      </c>
      <c r="D21" s="4"/>
      <c r="E21" s="23"/>
    </row>
    <row r="22" spans="1:5" ht="12.75">
      <c r="A22" s="190"/>
      <c r="B22" s="9" t="s">
        <v>20</v>
      </c>
      <c r="C22" s="6" t="s">
        <v>3</v>
      </c>
      <c r="D22" s="4"/>
      <c r="E22" s="23"/>
    </row>
    <row r="23" spans="1:5" ht="12.75" customHeight="1">
      <c r="A23" s="190"/>
      <c r="B23" s="9" t="s">
        <v>27</v>
      </c>
      <c r="C23" s="6" t="s">
        <v>3</v>
      </c>
      <c r="D23" s="4"/>
      <c r="E23" s="23"/>
    </row>
    <row r="24" spans="1:5" ht="12.75">
      <c r="A24" s="190"/>
      <c r="B24" s="9" t="s">
        <v>19</v>
      </c>
      <c r="C24" s="6" t="s">
        <v>3</v>
      </c>
      <c r="D24" s="4"/>
      <c r="E24" s="23"/>
    </row>
    <row r="25" spans="1:5" ht="37.5" customHeight="1">
      <c r="A25" s="190"/>
      <c r="B25" s="9" t="s">
        <v>28</v>
      </c>
      <c r="C25" s="6" t="s">
        <v>3</v>
      </c>
      <c r="D25" s="4"/>
      <c r="E25" s="23"/>
    </row>
    <row r="26" spans="1:5" ht="12.75">
      <c r="A26" s="190"/>
      <c r="B26" s="9" t="s">
        <v>29</v>
      </c>
      <c r="C26" s="6" t="s">
        <v>3</v>
      </c>
      <c r="D26" s="4"/>
      <c r="E26" s="23"/>
    </row>
    <row r="27" spans="1:5" ht="12.75">
      <c r="A27" s="190"/>
      <c r="B27" s="9" t="s">
        <v>24</v>
      </c>
      <c r="C27" s="6" t="s">
        <v>3</v>
      </c>
      <c r="D27" s="99">
        <v>153.8</v>
      </c>
      <c r="E27" s="101">
        <v>94.5</v>
      </c>
    </row>
    <row r="28" spans="1:5" ht="12.75">
      <c r="A28" s="190"/>
      <c r="B28" s="9" t="s">
        <v>30</v>
      </c>
      <c r="C28" s="6" t="s">
        <v>3</v>
      </c>
      <c r="D28" s="4"/>
      <c r="E28" s="23"/>
    </row>
    <row r="29" spans="1:5" ht="25.5">
      <c r="A29" s="190"/>
      <c r="B29" s="9" t="s">
        <v>31</v>
      </c>
      <c r="C29" s="6" t="s">
        <v>3</v>
      </c>
      <c r="D29" s="4"/>
      <c r="E29" s="23"/>
    </row>
    <row r="30" spans="1:5" ht="25.5">
      <c r="A30" s="199"/>
      <c r="B30" s="9" t="s">
        <v>32</v>
      </c>
      <c r="C30" s="6" t="s">
        <v>3</v>
      </c>
      <c r="D30" s="4"/>
      <c r="E30" s="23"/>
    </row>
    <row r="31" spans="1:5" ht="24" customHeight="1">
      <c r="A31" s="22" t="s">
        <v>56</v>
      </c>
      <c r="B31" s="41" t="s">
        <v>184</v>
      </c>
      <c r="C31" s="6" t="s">
        <v>47</v>
      </c>
      <c r="D31" s="99">
        <v>0.01</v>
      </c>
      <c r="E31" s="115">
        <f>D31*100/0.12</f>
        <v>8.333333333333334</v>
      </c>
    </row>
    <row r="32" spans="1:5" ht="25.5">
      <c r="A32" s="189" t="s">
        <v>54</v>
      </c>
      <c r="B32" s="5" t="s">
        <v>185</v>
      </c>
      <c r="C32" s="6" t="s">
        <v>46</v>
      </c>
      <c r="D32" s="4"/>
      <c r="E32" s="23"/>
    </row>
    <row r="33" spans="1:5" ht="12.75">
      <c r="A33" s="190"/>
      <c r="B33" s="185" t="s">
        <v>194</v>
      </c>
      <c r="C33" s="186"/>
      <c r="D33" s="186"/>
      <c r="E33" s="187"/>
    </row>
    <row r="34" spans="1:5" ht="12.75">
      <c r="A34" s="190"/>
      <c r="B34" s="5" t="s">
        <v>49</v>
      </c>
      <c r="C34" s="6" t="s">
        <v>46</v>
      </c>
      <c r="D34" s="4"/>
      <c r="E34" s="23"/>
    </row>
    <row r="35" spans="1:5" ht="25.5">
      <c r="A35" s="190"/>
      <c r="B35" s="5" t="s">
        <v>243</v>
      </c>
      <c r="C35" s="6"/>
      <c r="D35" s="4"/>
      <c r="E35" s="23"/>
    </row>
    <row r="36" spans="1:5" ht="12.75">
      <c r="A36" s="190"/>
      <c r="B36" s="5"/>
      <c r="C36" s="6"/>
      <c r="D36" s="4"/>
      <c r="E36" s="23"/>
    </row>
    <row r="37" spans="1:5" ht="12.75">
      <c r="A37" s="190"/>
      <c r="B37" s="5"/>
      <c r="C37" s="6"/>
      <c r="D37" s="4"/>
      <c r="E37" s="23"/>
    </row>
    <row r="38" spans="1:5" ht="12.75">
      <c r="A38" s="190"/>
      <c r="B38" s="5" t="s">
        <v>178</v>
      </c>
      <c r="C38" s="6" t="s">
        <v>46</v>
      </c>
      <c r="D38" s="4"/>
      <c r="E38" s="23"/>
    </row>
    <row r="39" spans="1:5" ht="25.5">
      <c r="A39" s="190"/>
      <c r="B39" s="5" t="s">
        <v>243</v>
      </c>
      <c r="C39" s="96"/>
      <c r="D39" s="4"/>
      <c r="E39" s="97"/>
    </row>
    <row r="40" spans="1:5" ht="12.75">
      <c r="A40" s="190"/>
      <c r="B40" s="5"/>
      <c r="C40" s="96"/>
      <c r="D40" s="4"/>
      <c r="E40" s="97"/>
    </row>
    <row r="41" spans="1:5" ht="12.75">
      <c r="A41" s="190"/>
      <c r="B41" s="5"/>
      <c r="C41" s="96"/>
      <c r="D41" s="4"/>
      <c r="E41" s="97"/>
    </row>
    <row r="42" spans="1:5" ht="12.75">
      <c r="A42" s="190"/>
      <c r="B42" s="196" t="s">
        <v>87</v>
      </c>
      <c r="C42" s="197"/>
      <c r="D42" s="197"/>
      <c r="E42" s="198"/>
    </row>
    <row r="43" spans="1:5" ht="12.75">
      <c r="A43" s="190"/>
      <c r="B43" s="2" t="s">
        <v>25</v>
      </c>
      <c r="C43" s="6" t="s">
        <v>46</v>
      </c>
      <c r="D43" s="4"/>
      <c r="E43" s="23"/>
    </row>
    <row r="44" spans="1:5" ht="12.75">
      <c r="A44" s="190"/>
      <c r="B44" s="2" t="s">
        <v>26</v>
      </c>
      <c r="C44" s="6" t="s">
        <v>46</v>
      </c>
      <c r="D44" s="4"/>
      <c r="E44" s="23"/>
    </row>
    <row r="45" spans="1:5" ht="12.75">
      <c r="A45" s="190"/>
      <c r="B45" s="2" t="s">
        <v>20</v>
      </c>
      <c r="C45" s="6" t="s">
        <v>46</v>
      </c>
      <c r="D45" s="4"/>
      <c r="E45" s="23"/>
    </row>
    <row r="46" spans="1:5" ht="12.75" customHeight="1">
      <c r="A46" s="190"/>
      <c r="B46" s="2" t="s">
        <v>27</v>
      </c>
      <c r="C46" s="6" t="s">
        <v>46</v>
      </c>
      <c r="D46" s="4"/>
      <c r="E46" s="23"/>
    </row>
    <row r="47" spans="1:5" ht="12.75">
      <c r="A47" s="190"/>
      <c r="B47" s="2" t="s">
        <v>19</v>
      </c>
      <c r="C47" s="6" t="s">
        <v>46</v>
      </c>
      <c r="D47" s="4"/>
      <c r="E47" s="23"/>
    </row>
    <row r="48" spans="1:5" ht="36" customHeight="1">
      <c r="A48" s="190"/>
      <c r="B48" s="2" t="s">
        <v>28</v>
      </c>
      <c r="C48" s="6" t="s">
        <v>46</v>
      </c>
      <c r="D48" s="4"/>
      <c r="E48" s="23"/>
    </row>
    <row r="49" spans="1:5" ht="11.25" customHeight="1">
      <c r="A49" s="190"/>
      <c r="B49" s="2" t="s">
        <v>29</v>
      </c>
      <c r="C49" s="6" t="s">
        <v>46</v>
      </c>
      <c r="D49" s="4"/>
      <c r="E49" s="23"/>
    </row>
    <row r="50" spans="1:5" ht="12.75">
      <c r="A50" s="190"/>
      <c r="B50" s="2" t="s">
        <v>24</v>
      </c>
      <c r="C50" s="6" t="s">
        <v>46</v>
      </c>
      <c r="D50" s="4"/>
      <c r="E50" s="23"/>
    </row>
    <row r="51" spans="1:5" ht="12.75">
      <c r="A51" s="190"/>
      <c r="B51" s="2" t="s">
        <v>30</v>
      </c>
      <c r="C51" s="6" t="s">
        <v>46</v>
      </c>
      <c r="D51" s="4"/>
      <c r="E51" s="23"/>
    </row>
    <row r="52" spans="1:5" ht="25.5">
      <c r="A52" s="190"/>
      <c r="B52" s="2" t="s">
        <v>31</v>
      </c>
      <c r="C52" s="6" t="s">
        <v>46</v>
      </c>
      <c r="D52" s="4"/>
      <c r="E52" s="23"/>
    </row>
    <row r="53" spans="1:5" ht="24" customHeight="1">
      <c r="A53" s="199"/>
      <c r="B53" s="2" t="s">
        <v>32</v>
      </c>
      <c r="C53" s="6" t="s">
        <v>46</v>
      </c>
      <c r="D53" s="4"/>
      <c r="E53" s="23"/>
    </row>
    <row r="54" spans="1:5" ht="25.5">
      <c r="A54" s="189" t="s">
        <v>57</v>
      </c>
      <c r="B54" s="5" t="s">
        <v>186</v>
      </c>
      <c r="C54" s="3" t="s">
        <v>17</v>
      </c>
      <c r="D54" s="162">
        <v>72467.4</v>
      </c>
      <c r="E54" s="115">
        <v>121.9</v>
      </c>
    </row>
    <row r="55" spans="1:5" ht="12.75">
      <c r="A55" s="190"/>
      <c r="B55" s="185" t="s">
        <v>84</v>
      </c>
      <c r="C55" s="186"/>
      <c r="D55" s="186"/>
      <c r="E55" s="187"/>
    </row>
    <row r="56" spans="1:5" ht="12.75">
      <c r="A56" s="190"/>
      <c r="B56" s="9" t="s">
        <v>25</v>
      </c>
      <c r="C56" s="3" t="s">
        <v>17</v>
      </c>
      <c r="D56" s="4"/>
      <c r="E56" s="23"/>
    </row>
    <row r="57" spans="1:5" ht="12.75">
      <c r="A57" s="190"/>
      <c r="B57" s="9" t="s">
        <v>26</v>
      </c>
      <c r="C57" s="3" t="s">
        <v>17</v>
      </c>
      <c r="D57" s="4"/>
      <c r="E57" s="23"/>
    </row>
    <row r="58" spans="1:5" ht="12.75">
      <c r="A58" s="190"/>
      <c r="B58" s="9" t="s">
        <v>20</v>
      </c>
      <c r="C58" s="3" t="s">
        <v>17</v>
      </c>
      <c r="D58" s="4"/>
      <c r="E58" s="23"/>
    </row>
    <row r="59" spans="1:5" ht="12.75" customHeight="1">
      <c r="A59" s="190"/>
      <c r="B59" s="9" t="s">
        <v>27</v>
      </c>
      <c r="C59" s="3" t="s">
        <v>17</v>
      </c>
      <c r="D59" s="4"/>
      <c r="E59" s="23"/>
    </row>
    <row r="60" spans="1:5" ht="12.75">
      <c r="A60" s="190"/>
      <c r="B60" s="9" t="s">
        <v>19</v>
      </c>
      <c r="C60" s="3" t="s">
        <v>17</v>
      </c>
      <c r="D60" s="4"/>
      <c r="E60" s="23"/>
    </row>
    <row r="61" spans="1:5" ht="36.75" customHeight="1">
      <c r="A61" s="190"/>
      <c r="B61" s="9" t="s">
        <v>28</v>
      </c>
      <c r="C61" s="3" t="s">
        <v>17</v>
      </c>
      <c r="D61" s="4"/>
      <c r="E61" s="23"/>
    </row>
    <row r="62" spans="1:5" ht="12.75">
      <c r="A62" s="190"/>
      <c r="B62" s="9" t="s">
        <v>29</v>
      </c>
      <c r="C62" s="3" t="s">
        <v>17</v>
      </c>
      <c r="D62" s="4"/>
      <c r="E62" s="23"/>
    </row>
    <row r="63" spans="1:5" ht="12.75">
      <c r="A63" s="190"/>
      <c r="B63" s="9" t="s">
        <v>24</v>
      </c>
      <c r="C63" s="3" t="s">
        <v>17</v>
      </c>
      <c r="D63" s="99">
        <v>61317.7</v>
      </c>
      <c r="E63" s="115">
        <v>121.6</v>
      </c>
    </row>
    <row r="64" spans="1:5" ht="12.75">
      <c r="A64" s="190"/>
      <c r="B64" s="9" t="s">
        <v>30</v>
      </c>
      <c r="C64" s="3" t="s">
        <v>17</v>
      </c>
      <c r="D64" s="4"/>
      <c r="E64" s="23"/>
    </row>
    <row r="65" spans="1:5" ht="25.5">
      <c r="A65" s="190"/>
      <c r="B65" s="9" t="s">
        <v>31</v>
      </c>
      <c r="C65" s="3" t="s">
        <v>17</v>
      </c>
      <c r="D65" s="4"/>
      <c r="E65" s="23"/>
    </row>
    <row r="66" spans="1:5" ht="26.25" thickBot="1">
      <c r="A66" s="191"/>
      <c r="B66" s="36" t="s">
        <v>32</v>
      </c>
      <c r="C66" s="37" t="s">
        <v>17</v>
      </c>
      <c r="D66" s="28"/>
      <c r="E66" s="29"/>
    </row>
    <row r="67" spans="1:5" ht="15.75" customHeight="1" thickBot="1">
      <c r="A67" s="174" t="s">
        <v>205</v>
      </c>
      <c r="B67" s="175"/>
      <c r="C67" s="175"/>
      <c r="D67" s="175"/>
      <c r="E67" s="178"/>
    </row>
    <row r="68" spans="1:5" ht="66.75" customHeight="1">
      <c r="A68" s="30" t="s">
        <v>50</v>
      </c>
      <c r="B68" s="31" t="s">
        <v>91</v>
      </c>
      <c r="C68" s="39" t="s">
        <v>58</v>
      </c>
      <c r="D68" s="122">
        <v>97144.6</v>
      </c>
      <c r="E68" s="165">
        <v>98.1</v>
      </c>
    </row>
    <row r="69" spans="1:5" ht="37.5" customHeight="1">
      <c r="A69" s="6" t="s">
        <v>59</v>
      </c>
      <c r="B69" s="104" t="s">
        <v>179</v>
      </c>
      <c r="C69" s="6" t="s">
        <v>86</v>
      </c>
      <c r="D69" s="4"/>
      <c r="E69" s="4"/>
    </row>
    <row r="70" spans="1:5" ht="21.75" customHeight="1" hidden="1">
      <c r="A70" s="6"/>
      <c r="B70" s="104"/>
      <c r="C70" s="6"/>
      <c r="D70" s="4"/>
      <c r="E70" s="4"/>
    </row>
    <row r="71" spans="1:5" ht="20.25" customHeight="1" hidden="1">
      <c r="A71" s="6"/>
      <c r="B71" s="104"/>
      <c r="C71" s="6"/>
      <c r="D71" s="4"/>
      <c r="E71" s="4"/>
    </row>
    <row r="72" spans="1:5" ht="21.75" customHeight="1" hidden="1">
      <c r="A72" s="6"/>
      <c r="B72" s="104"/>
      <c r="C72" s="6"/>
      <c r="D72" s="4"/>
      <c r="E72" s="4"/>
    </row>
    <row r="73" spans="1:5" ht="20.25" customHeight="1" hidden="1">
      <c r="A73" s="6"/>
      <c r="B73" s="104"/>
      <c r="C73" s="6"/>
      <c r="D73" s="4"/>
      <c r="E73" s="4"/>
    </row>
    <row r="74" spans="1:5" ht="23.25" customHeight="1" hidden="1">
      <c r="A74" s="6"/>
      <c r="B74" s="104"/>
      <c r="C74" s="6"/>
      <c r="D74" s="4"/>
      <c r="E74" s="4"/>
    </row>
    <row r="75" spans="1:5" ht="23.25" customHeight="1" hidden="1">
      <c r="A75" s="6"/>
      <c r="B75" s="104"/>
      <c r="C75" s="6"/>
      <c r="D75" s="4"/>
      <c r="E75" s="4"/>
    </row>
    <row r="76" spans="1:5" s="102" customFormat="1" ht="14.25" customHeight="1" thickBot="1">
      <c r="A76" s="188" t="s">
        <v>187</v>
      </c>
      <c r="B76" s="176"/>
      <c r="C76" s="176"/>
      <c r="D76" s="176"/>
      <c r="E76" s="177"/>
    </row>
    <row r="77" spans="1:5" ht="25.5">
      <c r="A77" s="202" t="s">
        <v>60</v>
      </c>
      <c r="B77" s="40" t="s">
        <v>92</v>
      </c>
      <c r="C77" s="39" t="s">
        <v>58</v>
      </c>
      <c r="D77" s="33"/>
      <c r="E77" s="34"/>
    </row>
    <row r="78" spans="1:5" ht="12.75">
      <c r="A78" s="190"/>
      <c r="B78" s="206" t="s">
        <v>85</v>
      </c>
      <c r="C78" s="207"/>
      <c r="D78" s="207"/>
      <c r="E78" s="208"/>
    </row>
    <row r="79" spans="1:5" ht="12.75">
      <c r="A79" s="190"/>
      <c r="B79" s="7" t="s">
        <v>6</v>
      </c>
      <c r="C79" s="3" t="s">
        <v>58</v>
      </c>
      <c r="D79" s="4"/>
      <c r="E79" s="23"/>
    </row>
    <row r="80" spans="1:5" ht="13.5" thickBot="1">
      <c r="A80" s="199"/>
      <c r="B80" s="7" t="s">
        <v>7</v>
      </c>
      <c r="C80" s="3" t="s">
        <v>58</v>
      </c>
      <c r="D80" s="4"/>
      <c r="E80" s="23"/>
    </row>
    <row r="81" spans="1:5" s="98" customFormat="1" ht="27" customHeight="1">
      <c r="A81" s="203" t="s">
        <v>61</v>
      </c>
      <c r="B81" s="40" t="s">
        <v>8</v>
      </c>
      <c r="C81" s="40"/>
      <c r="D81" s="40"/>
      <c r="E81" s="40"/>
    </row>
    <row r="82" spans="1:5" s="98" customFormat="1" ht="12" customHeight="1">
      <c r="A82" s="204"/>
      <c r="B82" s="99" t="s">
        <v>9</v>
      </c>
      <c r="C82" s="100" t="s">
        <v>86</v>
      </c>
      <c r="D82" s="99"/>
      <c r="E82" s="101"/>
    </row>
    <row r="83" spans="1:5" s="98" customFormat="1" ht="12.75">
      <c r="A83" s="204"/>
      <c r="B83" s="99" t="s">
        <v>10</v>
      </c>
      <c r="C83" s="100" t="s">
        <v>86</v>
      </c>
      <c r="D83" s="99"/>
      <c r="E83" s="101"/>
    </row>
    <row r="84" spans="1:5" s="98" customFormat="1" ht="12" customHeight="1">
      <c r="A84" s="204"/>
      <c r="B84" s="99" t="s">
        <v>14</v>
      </c>
      <c r="C84" s="100" t="s">
        <v>86</v>
      </c>
      <c r="D84" s="99"/>
      <c r="E84" s="101"/>
    </row>
    <row r="85" spans="1:5" s="98" customFormat="1" ht="11.25" customHeight="1">
      <c r="A85" s="204"/>
      <c r="B85" s="99" t="s">
        <v>13</v>
      </c>
      <c r="C85" s="100" t="s">
        <v>86</v>
      </c>
      <c r="D85" s="99"/>
      <c r="E85" s="101"/>
    </row>
    <row r="86" spans="1:5" s="98" customFormat="1" ht="10.5" customHeight="1">
      <c r="A86" s="204"/>
      <c r="B86" s="99" t="s">
        <v>11</v>
      </c>
      <c r="C86" s="100" t="s">
        <v>16</v>
      </c>
      <c r="D86" s="99"/>
      <c r="E86" s="101"/>
    </row>
    <row r="87" spans="1:5" s="98" customFormat="1" ht="12" customHeight="1" thickBot="1">
      <c r="A87" s="205"/>
      <c r="B87" s="99" t="s">
        <v>12</v>
      </c>
      <c r="C87" s="100" t="s">
        <v>15</v>
      </c>
      <c r="D87" s="99"/>
      <c r="E87" s="101"/>
    </row>
    <row r="88" spans="1:5" ht="15.75" customHeight="1" thickBot="1">
      <c r="A88" s="174" t="s">
        <v>206</v>
      </c>
      <c r="B88" s="175"/>
      <c r="C88" s="175"/>
      <c r="D88" s="175"/>
      <c r="E88" s="178"/>
    </row>
    <row r="89" spans="1:5" ht="12.75">
      <c r="A89" s="30" t="s">
        <v>181</v>
      </c>
      <c r="B89" s="42" t="s">
        <v>64</v>
      </c>
      <c r="C89" s="39" t="s">
        <v>18</v>
      </c>
      <c r="D89" s="33"/>
      <c r="E89" s="34"/>
    </row>
    <row r="90" spans="1:5" ht="12.75">
      <c r="A90" s="22" t="s">
        <v>51</v>
      </c>
      <c r="B90" s="41" t="s">
        <v>65</v>
      </c>
      <c r="C90" s="3" t="s">
        <v>18</v>
      </c>
      <c r="D90" s="4"/>
      <c r="E90" s="23"/>
    </row>
    <row r="91" spans="1:5" ht="13.5" thickBot="1">
      <c r="A91" s="35" t="s">
        <v>63</v>
      </c>
      <c r="B91" s="43" t="s">
        <v>66</v>
      </c>
      <c r="C91" s="37" t="s">
        <v>18</v>
      </c>
      <c r="D91" s="141"/>
      <c r="E91" s="142"/>
    </row>
    <row r="92" spans="1:5" ht="15.75" customHeight="1" thickBot="1">
      <c r="A92" s="174" t="s">
        <v>207</v>
      </c>
      <c r="B92" s="175"/>
      <c r="C92" s="175"/>
      <c r="D92" s="175"/>
      <c r="E92" s="178"/>
    </row>
    <row r="93" spans="1:5" ht="12.75">
      <c r="A93" s="202" t="s">
        <v>52</v>
      </c>
      <c r="B93" s="44" t="s">
        <v>188</v>
      </c>
      <c r="C93" s="17" t="s">
        <v>62</v>
      </c>
      <c r="D93" s="133"/>
      <c r="E93" s="134"/>
    </row>
    <row r="94" spans="1:5" ht="12.75">
      <c r="A94" s="190"/>
      <c r="B94" s="185" t="s">
        <v>87</v>
      </c>
      <c r="C94" s="186"/>
      <c r="D94" s="186"/>
      <c r="E94" s="187"/>
    </row>
    <row r="95" spans="1:5" ht="12.75">
      <c r="A95" s="190"/>
      <c r="B95" s="45" t="s">
        <v>25</v>
      </c>
      <c r="C95" s="3" t="s">
        <v>18</v>
      </c>
      <c r="D95" s="4"/>
      <c r="E95" s="23"/>
    </row>
    <row r="96" spans="1:5" ht="12.75">
      <c r="A96" s="190"/>
      <c r="B96" s="45" t="s">
        <v>26</v>
      </c>
      <c r="C96" s="3" t="s">
        <v>18</v>
      </c>
      <c r="D96" s="4"/>
      <c r="E96" s="23"/>
    </row>
    <row r="97" spans="1:5" ht="12.75">
      <c r="A97" s="190"/>
      <c r="B97" s="45" t="s">
        <v>20</v>
      </c>
      <c r="C97" s="3" t="s">
        <v>18</v>
      </c>
      <c r="D97" s="4"/>
      <c r="E97" s="23"/>
    </row>
    <row r="98" spans="1:5" ht="25.5" customHeight="1">
      <c r="A98" s="190"/>
      <c r="B98" s="45" t="s">
        <v>27</v>
      </c>
      <c r="C98" s="3" t="s">
        <v>18</v>
      </c>
      <c r="D98" s="4"/>
      <c r="E98" s="23"/>
    </row>
    <row r="99" spans="1:5" ht="12.75">
      <c r="A99" s="190"/>
      <c r="B99" s="45" t="s">
        <v>19</v>
      </c>
      <c r="C99" s="3" t="s">
        <v>18</v>
      </c>
      <c r="D99" s="4"/>
      <c r="E99" s="23"/>
    </row>
    <row r="100" spans="1:5" ht="37.5" customHeight="1">
      <c r="A100" s="190"/>
      <c r="B100" s="45" t="s">
        <v>28</v>
      </c>
      <c r="C100" s="3" t="s">
        <v>18</v>
      </c>
      <c r="D100" s="4"/>
      <c r="E100" s="23"/>
    </row>
    <row r="101" spans="1:5" ht="12.75">
      <c r="A101" s="190"/>
      <c r="B101" s="45" t="s">
        <v>29</v>
      </c>
      <c r="C101" s="3" t="s">
        <v>18</v>
      </c>
      <c r="D101" s="4"/>
      <c r="E101" s="23"/>
    </row>
    <row r="102" spans="1:5" ht="12.75">
      <c r="A102" s="190"/>
      <c r="B102" s="9" t="s">
        <v>24</v>
      </c>
      <c r="C102" s="3" t="s">
        <v>18</v>
      </c>
      <c r="D102" s="4"/>
      <c r="E102" s="23"/>
    </row>
    <row r="103" spans="1:5" ht="12.75">
      <c r="A103" s="190"/>
      <c r="B103" s="9" t="s">
        <v>30</v>
      </c>
      <c r="C103" s="3" t="s">
        <v>18</v>
      </c>
      <c r="D103" s="4"/>
      <c r="E103" s="23"/>
    </row>
    <row r="104" spans="1:5" ht="25.5">
      <c r="A104" s="190"/>
      <c r="B104" s="9" t="s">
        <v>31</v>
      </c>
      <c r="C104" s="3" t="s">
        <v>18</v>
      </c>
      <c r="D104" s="4"/>
      <c r="E104" s="23"/>
    </row>
    <row r="105" spans="1:5" ht="25.5">
      <c r="A105" s="199"/>
      <c r="B105" s="49" t="s">
        <v>32</v>
      </c>
      <c r="C105" s="3" t="s">
        <v>18</v>
      </c>
      <c r="D105" s="4"/>
      <c r="E105" s="23"/>
    </row>
    <row r="106" spans="1:5" ht="24" customHeight="1">
      <c r="A106" s="189" t="s">
        <v>53</v>
      </c>
      <c r="B106" s="126" t="s">
        <v>195</v>
      </c>
      <c r="C106" s="125" t="s">
        <v>18</v>
      </c>
      <c r="D106" s="99">
        <v>2307</v>
      </c>
      <c r="E106" s="115"/>
    </row>
    <row r="107" spans="1:5" ht="12.75">
      <c r="A107" s="190"/>
      <c r="B107" s="209"/>
      <c r="C107" s="210"/>
      <c r="D107" s="210"/>
      <c r="E107" s="211"/>
    </row>
    <row r="108" spans="1:7" ht="12.75">
      <c r="A108" s="190"/>
      <c r="B108" s="126" t="s">
        <v>152</v>
      </c>
      <c r="C108" s="125" t="s">
        <v>18</v>
      </c>
      <c r="D108" s="99"/>
      <c r="E108" s="101"/>
      <c r="G108" s="114"/>
    </row>
    <row r="109" spans="1:7" ht="12" customHeight="1">
      <c r="A109" s="190"/>
      <c r="B109" s="126" t="s">
        <v>153</v>
      </c>
      <c r="C109" s="125" t="s">
        <v>18</v>
      </c>
      <c r="D109" s="99"/>
      <c r="E109" s="115"/>
      <c r="G109" s="114"/>
    </row>
    <row r="110" spans="1:7" ht="12" customHeight="1">
      <c r="A110" s="190"/>
      <c r="B110" s="126" t="s">
        <v>154</v>
      </c>
      <c r="C110" s="125" t="s">
        <v>18</v>
      </c>
      <c r="D110" s="99"/>
      <c r="E110" s="115"/>
      <c r="G110" s="114"/>
    </row>
    <row r="111" spans="1:7" ht="11.25" customHeight="1">
      <c r="A111" s="190"/>
      <c r="B111" s="126" t="s">
        <v>193</v>
      </c>
      <c r="C111" s="125" t="s">
        <v>18</v>
      </c>
      <c r="D111" s="99"/>
      <c r="E111" s="115"/>
      <c r="G111" s="114"/>
    </row>
    <row r="112" spans="1:5" ht="12" customHeight="1">
      <c r="A112" s="199"/>
      <c r="B112" s="126" t="s">
        <v>155</v>
      </c>
      <c r="C112" s="125" t="s">
        <v>18</v>
      </c>
      <c r="D112" s="99"/>
      <c r="E112" s="101"/>
    </row>
    <row r="113" spans="1:5" ht="12" customHeight="1">
      <c r="A113" s="95" t="s">
        <v>67</v>
      </c>
      <c r="B113" s="137" t="s">
        <v>151</v>
      </c>
      <c r="C113" s="125" t="s">
        <v>18</v>
      </c>
      <c r="D113" s="135"/>
      <c r="E113" s="136"/>
    </row>
    <row r="114" spans="1:5" ht="12" customHeight="1">
      <c r="A114" s="95" t="s">
        <v>149</v>
      </c>
      <c r="B114" s="4" t="s">
        <v>40</v>
      </c>
      <c r="C114" s="6" t="s">
        <v>35</v>
      </c>
      <c r="D114" s="47"/>
      <c r="E114" s="48"/>
    </row>
    <row r="115" spans="1:5" ht="13.5" customHeight="1" thickBot="1">
      <c r="A115" s="38" t="s">
        <v>189</v>
      </c>
      <c r="B115" s="5" t="s">
        <v>41</v>
      </c>
      <c r="C115" s="6" t="s">
        <v>192</v>
      </c>
      <c r="D115" s="47"/>
      <c r="E115" s="48"/>
    </row>
    <row r="116" spans="1:5" ht="15.75" customHeight="1" thickBot="1">
      <c r="A116" s="212" t="s">
        <v>208</v>
      </c>
      <c r="B116" s="213"/>
      <c r="C116" s="213"/>
      <c r="D116" s="213"/>
      <c r="E116" s="214"/>
    </row>
    <row r="117" spans="1:5" ht="32.25" customHeight="1">
      <c r="A117" s="202" t="s">
        <v>223</v>
      </c>
      <c r="B117" s="20" t="s">
        <v>211</v>
      </c>
      <c r="C117" s="17" t="s">
        <v>18</v>
      </c>
      <c r="D117" s="133"/>
      <c r="E117" s="134"/>
    </row>
    <row r="118" spans="1:5" ht="12.75">
      <c r="A118" s="190"/>
      <c r="B118" s="185" t="s">
        <v>190</v>
      </c>
      <c r="C118" s="186"/>
      <c r="D118" s="186"/>
      <c r="E118" s="187"/>
    </row>
    <row r="119" spans="1:5" ht="12.75">
      <c r="A119" s="190"/>
      <c r="B119" s="5" t="s">
        <v>20</v>
      </c>
      <c r="C119" s="3" t="s">
        <v>18</v>
      </c>
      <c r="D119" s="4"/>
      <c r="E119" s="23"/>
    </row>
    <row r="120" spans="1:5" ht="12.75">
      <c r="A120" s="190"/>
      <c r="B120" s="5" t="s">
        <v>21</v>
      </c>
      <c r="C120" s="3" t="s">
        <v>18</v>
      </c>
      <c r="D120" s="4"/>
      <c r="E120" s="23"/>
    </row>
    <row r="121" spans="1:5" ht="12.75">
      <c r="A121" s="199"/>
      <c r="B121" s="5" t="s">
        <v>19</v>
      </c>
      <c r="C121" s="3" t="s">
        <v>18</v>
      </c>
      <c r="D121" s="4"/>
      <c r="E121" s="23"/>
    </row>
    <row r="122" spans="1:5" ht="12.75">
      <c r="A122" s="218" t="s">
        <v>224</v>
      </c>
      <c r="B122" s="215" t="s">
        <v>78</v>
      </c>
      <c r="C122" s="216"/>
      <c r="D122" s="216"/>
      <c r="E122" s="217"/>
    </row>
    <row r="123" spans="1:5" ht="12.75">
      <c r="A123" s="219"/>
      <c r="B123" s="5" t="s">
        <v>213</v>
      </c>
      <c r="C123" s="3" t="s">
        <v>79</v>
      </c>
      <c r="D123" s="4"/>
      <c r="E123" s="23"/>
    </row>
    <row r="124" spans="1:5" ht="12.75">
      <c r="A124" s="219"/>
      <c r="B124" s="5" t="s">
        <v>212</v>
      </c>
      <c r="C124" s="3" t="s">
        <v>79</v>
      </c>
      <c r="D124" s="4"/>
      <c r="E124" s="23"/>
    </row>
    <row r="125" spans="1:5" ht="12.75" customHeight="1" thickBot="1">
      <c r="A125" s="220"/>
      <c r="B125" s="46" t="s">
        <v>237</v>
      </c>
      <c r="C125" s="16" t="s">
        <v>79</v>
      </c>
      <c r="D125" s="47"/>
      <c r="E125" s="48"/>
    </row>
    <row r="126" spans="1:5" ht="34.5" customHeight="1" thickBot="1">
      <c r="A126" s="212" t="s">
        <v>197</v>
      </c>
      <c r="B126" s="213"/>
      <c r="C126" s="213"/>
      <c r="D126" s="213"/>
      <c r="E126" s="214"/>
    </row>
    <row r="127" spans="1:9" ht="15" customHeight="1">
      <c r="A127" s="202" t="s">
        <v>68</v>
      </c>
      <c r="B127" s="120" t="s">
        <v>220</v>
      </c>
      <c r="C127" s="121" t="s">
        <v>18</v>
      </c>
      <c r="D127" s="122">
        <f>D129+D131+D132+D133</f>
        <v>17572.24</v>
      </c>
      <c r="E127" s="123">
        <f>D127*100/13819.67</f>
        <v>127.15383218267877</v>
      </c>
      <c r="I127" s="114"/>
    </row>
    <row r="128" spans="1:9" ht="12.75" customHeight="1">
      <c r="A128" s="226"/>
      <c r="B128" s="209" t="s">
        <v>84</v>
      </c>
      <c r="C128" s="210"/>
      <c r="D128" s="210"/>
      <c r="E128" s="211"/>
      <c r="I128" s="114"/>
    </row>
    <row r="129" spans="1:9" ht="12.75">
      <c r="A129" s="226"/>
      <c r="B129" s="124" t="s">
        <v>200</v>
      </c>
      <c r="C129" s="125" t="s">
        <v>18</v>
      </c>
      <c r="D129" s="99">
        <f>SUM(D131:D135)</f>
        <v>8786.119999999999</v>
      </c>
      <c r="E129" s="115">
        <f>D129*100/6909.84</f>
        <v>127.1537401734338</v>
      </c>
      <c r="I129" s="114"/>
    </row>
    <row r="130" spans="1:9" ht="12.75">
      <c r="A130" s="226"/>
      <c r="B130" s="126" t="s">
        <v>84</v>
      </c>
      <c r="C130" s="125"/>
      <c r="D130" s="99"/>
      <c r="E130" s="115"/>
      <c r="I130" s="114"/>
    </row>
    <row r="131" spans="1:9" ht="12.75">
      <c r="A131" s="226"/>
      <c r="B131" s="126" t="s">
        <v>219</v>
      </c>
      <c r="C131" s="125" t="s">
        <v>18</v>
      </c>
      <c r="D131" s="162">
        <v>4205.56</v>
      </c>
      <c r="E131" s="115">
        <f>D131*100/2796.94</f>
        <v>150.36289659413504</v>
      </c>
      <c r="I131" s="114"/>
    </row>
    <row r="132" spans="1:9" ht="12.75" customHeight="1">
      <c r="A132" s="226"/>
      <c r="B132" s="126" t="s">
        <v>252</v>
      </c>
      <c r="C132" s="125" t="s">
        <v>18</v>
      </c>
      <c r="D132" s="99">
        <v>851.27</v>
      </c>
      <c r="E132" s="115">
        <f>D132*100/764.43</f>
        <v>111.36009837395184</v>
      </c>
      <c r="I132" s="114"/>
    </row>
    <row r="133" spans="1:9" ht="12.75">
      <c r="A133" s="226"/>
      <c r="B133" s="126" t="s">
        <v>22</v>
      </c>
      <c r="C133" s="125" t="s">
        <v>18</v>
      </c>
      <c r="D133" s="99">
        <v>3729.29</v>
      </c>
      <c r="E133" s="115">
        <f>D133*100/3348.47</f>
        <v>111.37295540948553</v>
      </c>
      <c r="I133" s="114"/>
    </row>
    <row r="134" spans="1:9" ht="11.25" customHeight="1">
      <c r="A134" s="226"/>
      <c r="B134" s="126" t="s">
        <v>201</v>
      </c>
      <c r="C134" s="125" t="s">
        <v>18</v>
      </c>
      <c r="D134" s="99"/>
      <c r="E134" s="115"/>
      <c r="I134" s="114"/>
    </row>
    <row r="135" spans="1:9" ht="27" customHeight="1">
      <c r="A135" s="226"/>
      <c r="B135" s="126" t="s">
        <v>221</v>
      </c>
      <c r="C135" s="125" t="s">
        <v>18</v>
      </c>
      <c r="D135" s="99"/>
      <c r="E135" s="115"/>
      <c r="I135" s="114"/>
    </row>
    <row r="136" spans="1:9" ht="15" customHeight="1">
      <c r="A136" s="226"/>
      <c r="B136" s="124" t="s">
        <v>202</v>
      </c>
      <c r="C136" s="125" t="s">
        <v>18</v>
      </c>
      <c r="D136" s="144">
        <f>D137+D138+D139+D140+D141</f>
        <v>2949.4999999999995</v>
      </c>
      <c r="E136" s="115">
        <f>D136*100/11976.2</f>
        <v>24.628012224244745</v>
      </c>
      <c r="I136" s="114"/>
    </row>
    <row r="137" spans="1:9" ht="27" customHeight="1">
      <c r="A137" s="226"/>
      <c r="B137" s="126" t="s">
        <v>198</v>
      </c>
      <c r="C137" s="125" t="s">
        <v>18</v>
      </c>
      <c r="D137" s="99">
        <v>1155.79</v>
      </c>
      <c r="E137" s="115">
        <f>D137*100/3518.2</f>
        <v>32.851742368256495</v>
      </c>
      <c r="I137" s="114"/>
    </row>
    <row r="138" spans="1:9" ht="27" customHeight="1">
      <c r="A138" s="226"/>
      <c r="B138" s="13" t="s">
        <v>247</v>
      </c>
      <c r="C138" s="125" t="s">
        <v>18</v>
      </c>
      <c r="D138" s="99">
        <v>188.33</v>
      </c>
      <c r="E138" s="115"/>
      <c r="I138" s="114"/>
    </row>
    <row r="139" spans="1:9" ht="27" customHeight="1">
      <c r="A139" s="226"/>
      <c r="B139" s="14" t="s">
        <v>69</v>
      </c>
      <c r="C139" s="125" t="s">
        <v>18</v>
      </c>
      <c r="D139" s="99">
        <v>1566.91</v>
      </c>
      <c r="E139" s="115">
        <f>D139*100/815.3</f>
        <v>192.1881516006378</v>
      </c>
      <c r="I139" s="114"/>
    </row>
    <row r="140" spans="1:9" ht="15.75" customHeight="1">
      <c r="A140" s="226"/>
      <c r="B140" s="98" t="s">
        <v>245</v>
      </c>
      <c r="C140" s="125" t="s">
        <v>18</v>
      </c>
      <c r="D140" s="99">
        <v>38.47</v>
      </c>
      <c r="E140" s="115">
        <f>D140*100/133.9</f>
        <v>28.730395817774458</v>
      </c>
      <c r="I140" s="117"/>
    </row>
    <row r="141" spans="1:9" ht="12.75">
      <c r="A141" s="226"/>
      <c r="B141" s="15" t="s">
        <v>70</v>
      </c>
      <c r="C141" s="125" t="s">
        <v>18</v>
      </c>
      <c r="D141" s="144"/>
      <c r="E141" s="115"/>
      <c r="I141" s="117"/>
    </row>
    <row r="142" spans="1:9" ht="28.5" customHeight="1">
      <c r="A142" s="226"/>
      <c r="B142" s="127" t="s">
        <v>210</v>
      </c>
      <c r="C142" s="128" t="s">
        <v>18</v>
      </c>
      <c r="D142" s="129">
        <v>9424.57</v>
      </c>
      <c r="E142" s="130">
        <f>D142*100/8041.5</f>
        <v>117.19915438661941</v>
      </c>
      <c r="I142" s="117"/>
    </row>
    <row r="143" spans="1:9" ht="11.25" customHeight="1">
      <c r="A143" s="189" t="s">
        <v>77</v>
      </c>
      <c r="B143" s="119" t="s">
        <v>248</v>
      </c>
      <c r="C143" s="3" t="s">
        <v>18</v>
      </c>
      <c r="D143" s="138">
        <v>19701.06</v>
      </c>
      <c r="E143" s="130">
        <f>D143*100/16554.3</f>
        <v>119.00871676845293</v>
      </c>
      <c r="I143" s="117"/>
    </row>
    <row r="144" spans="1:9" ht="12" customHeight="1">
      <c r="A144" s="226"/>
      <c r="B144" s="5" t="s">
        <v>23</v>
      </c>
      <c r="C144" s="3" t="s">
        <v>18</v>
      </c>
      <c r="D144" s="163">
        <v>4808.77</v>
      </c>
      <c r="E144" s="115">
        <f>D144*100/3700.2</f>
        <v>129.95973190638347</v>
      </c>
      <c r="F144" s="117"/>
      <c r="I144" s="114"/>
    </row>
    <row r="145" spans="1:9" ht="12" customHeight="1">
      <c r="A145" s="226"/>
      <c r="B145" s="8" t="s">
        <v>162</v>
      </c>
      <c r="C145" s="3" t="s">
        <v>18</v>
      </c>
      <c r="D145" s="164">
        <v>77.1</v>
      </c>
      <c r="E145" s="115">
        <f>D145*100/43.3</f>
        <v>178.06004618937644</v>
      </c>
      <c r="F145" s="114"/>
      <c r="I145" s="114"/>
    </row>
    <row r="146" spans="1:9" ht="25.5" customHeight="1">
      <c r="A146" s="226"/>
      <c r="B146" s="10" t="s">
        <v>163</v>
      </c>
      <c r="C146" s="3" t="s">
        <v>18</v>
      </c>
      <c r="D146" s="164"/>
      <c r="E146" s="115"/>
      <c r="F146" s="114"/>
      <c r="I146" s="117"/>
    </row>
    <row r="147" spans="1:9" ht="12" customHeight="1">
      <c r="A147" s="226"/>
      <c r="B147" s="8" t="s">
        <v>164</v>
      </c>
      <c r="C147" s="3" t="s">
        <v>18</v>
      </c>
      <c r="D147" s="163">
        <v>1026.8</v>
      </c>
      <c r="E147" s="115">
        <f>D147*100/376</f>
        <v>273.0851063829787</v>
      </c>
      <c r="F147" s="117"/>
      <c r="I147" s="114"/>
    </row>
    <row r="148" spans="1:9" ht="12" customHeight="1">
      <c r="A148" s="226"/>
      <c r="B148" s="8" t="s">
        <v>165</v>
      </c>
      <c r="C148" s="3" t="s">
        <v>18</v>
      </c>
      <c r="D148" s="164">
        <v>8313.37</v>
      </c>
      <c r="E148" s="115">
        <f>D148*100/7141.1</f>
        <v>116.41581829129967</v>
      </c>
      <c r="F148" s="114"/>
      <c r="I148" s="114"/>
    </row>
    <row r="149" spans="1:9" ht="12.75">
      <c r="A149" s="226"/>
      <c r="B149" s="8" t="s">
        <v>199</v>
      </c>
      <c r="C149" s="3" t="s">
        <v>18</v>
      </c>
      <c r="D149" s="164"/>
      <c r="E149" s="115"/>
      <c r="F149" s="114"/>
      <c r="I149" s="117"/>
    </row>
    <row r="150" spans="1:9" ht="13.5" customHeight="1">
      <c r="A150" s="226"/>
      <c r="B150" s="8" t="s">
        <v>166</v>
      </c>
      <c r="C150" s="3" t="s">
        <v>18</v>
      </c>
      <c r="D150" s="163">
        <v>1157</v>
      </c>
      <c r="E150" s="115">
        <f>D150*100/937.47</f>
        <v>123.4172826863793</v>
      </c>
      <c r="F150" s="117"/>
      <c r="I150" s="114"/>
    </row>
    <row r="151" spans="1:9" ht="12.75" customHeight="1">
      <c r="A151" s="226"/>
      <c r="B151" s="18" t="s">
        <v>238</v>
      </c>
      <c r="C151" s="3" t="s">
        <v>18</v>
      </c>
      <c r="D151" s="164">
        <v>3693.26</v>
      </c>
      <c r="E151" s="115">
        <f>D151*100/3808.29</f>
        <v>96.97948423045514</v>
      </c>
      <c r="F151" s="114"/>
      <c r="I151" s="114"/>
    </row>
    <row r="152" spans="1:9" ht="12.75" customHeight="1">
      <c r="A152" s="226"/>
      <c r="B152" s="10" t="s">
        <v>239</v>
      </c>
      <c r="C152" s="3" t="s">
        <v>18</v>
      </c>
      <c r="D152" s="164"/>
      <c r="E152" s="115"/>
      <c r="F152" s="114"/>
      <c r="I152" s="117"/>
    </row>
    <row r="153" spans="1:9" ht="12.75" customHeight="1">
      <c r="A153" s="226"/>
      <c r="B153" s="10" t="s">
        <v>167</v>
      </c>
      <c r="C153" s="3" t="s">
        <v>18</v>
      </c>
      <c r="D153" s="163">
        <v>624.73</v>
      </c>
      <c r="E153" s="115">
        <f>D153*100/547.95</f>
        <v>114.0122273930103</v>
      </c>
      <c r="F153" s="117"/>
      <c r="I153" s="114"/>
    </row>
    <row r="154" spans="1:9" ht="12.75" customHeight="1">
      <c r="A154" s="226"/>
      <c r="B154" s="10" t="s">
        <v>240</v>
      </c>
      <c r="C154" s="3" t="s">
        <v>18</v>
      </c>
      <c r="D154" s="118"/>
      <c r="E154" s="23"/>
      <c r="F154" s="114"/>
      <c r="I154" s="114"/>
    </row>
    <row r="155" spans="1:9" ht="13.5" customHeight="1">
      <c r="A155" s="226"/>
      <c r="B155" s="10" t="s">
        <v>244</v>
      </c>
      <c r="C155" s="3" t="s">
        <v>18</v>
      </c>
      <c r="D155" s="118"/>
      <c r="E155" s="23"/>
      <c r="F155" s="114"/>
      <c r="I155" s="114"/>
    </row>
    <row r="156" spans="1:9" ht="13.5" customHeight="1">
      <c r="A156" s="226"/>
      <c r="B156" s="10" t="s">
        <v>241</v>
      </c>
      <c r="C156" s="3" t="s">
        <v>18</v>
      </c>
      <c r="D156" s="118"/>
      <c r="E156" s="23"/>
      <c r="F156" s="114"/>
      <c r="I156" s="114"/>
    </row>
    <row r="157" spans="1:9" ht="26.25" customHeight="1">
      <c r="A157" s="227"/>
      <c r="B157" s="11" t="s">
        <v>242</v>
      </c>
      <c r="C157" s="3" t="s">
        <v>18</v>
      </c>
      <c r="D157" s="118"/>
      <c r="E157" s="48"/>
      <c r="F157" s="114"/>
      <c r="I157" s="114"/>
    </row>
    <row r="158" spans="1:9" ht="27.75" customHeight="1">
      <c r="A158" s="95" t="s">
        <v>225</v>
      </c>
      <c r="B158" s="20" t="s">
        <v>93</v>
      </c>
      <c r="C158" s="17" t="s">
        <v>191</v>
      </c>
      <c r="D158" s="161">
        <f>D127/D9*1000</f>
        <v>1838.2927084423056</v>
      </c>
      <c r="E158" s="115">
        <f>D158*100/1481.5</f>
        <v>124.08320677977089</v>
      </c>
      <c r="F158" s="114"/>
      <c r="I158" s="114"/>
    </row>
    <row r="159" spans="1:6" ht="26.25" thickBot="1">
      <c r="A159" s="105" t="s">
        <v>226</v>
      </c>
      <c r="B159" s="26" t="s">
        <v>256</v>
      </c>
      <c r="C159" s="37" t="s">
        <v>191</v>
      </c>
      <c r="D159" s="143">
        <f>D143/D9*1000</f>
        <v>2060.995920075322</v>
      </c>
      <c r="E159" s="115">
        <f>D159*100/1774.7</f>
        <v>116.13207415762224</v>
      </c>
      <c r="F159" s="114"/>
    </row>
    <row r="160" spans="1:5" ht="19.5" customHeight="1" thickBot="1">
      <c r="A160" s="110"/>
      <c r="B160" s="224" t="s">
        <v>222</v>
      </c>
      <c r="C160" s="224"/>
      <c r="D160" s="224"/>
      <c r="E160" s="225"/>
    </row>
    <row r="161" spans="1:11" ht="53.25" customHeight="1" thickBot="1">
      <c r="A161" s="132" t="s">
        <v>71</v>
      </c>
      <c r="B161" s="139" t="s">
        <v>260</v>
      </c>
      <c r="C161" s="140" t="s">
        <v>34</v>
      </c>
      <c r="D161" s="168">
        <v>35.6</v>
      </c>
      <c r="E161" s="169">
        <f>D161*100/11.2</f>
        <v>317.8571428571429</v>
      </c>
      <c r="K161" s="98"/>
    </row>
    <row r="162" spans="1:5" ht="21" customHeight="1" thickBot="1">
      <c r="A162" s="228" t="s">
        <v>196</v>
      </c>
      <c r="B162" s="224"/>
      <c r="C162" s="224"/>
      <c r="D162" s="224"/>
      <c r="E162" s="229"/>
    </row>
    <row r="163" spans="1:11" ht="25.5">
      <c r="A163" s="38" t="s">
        <v>72</v>
      </c>
      <c r="B163" s="46" t="s">
        <v>214</v>
      </c>
      <c r="C163" s="103" t="s">
        <v>36</v>
      </c>
      <c r="D163" s="170" t="s">
        <v>297</v>
      </c>
      <c r="E163" s="171" t="s">
        <v>301</v>
      </c>
      <c r="J163" s="116"/>
      <c r="K163" s="116"/>
    </row>
    <row r="164" spans="1:11" ht="15.75" customHeight="1">
      <c r="A164" s="108"/>
      <c r="B164" s="107" t="s">
        <v>215</v>
      </c>
      <c r="C164" s="6" t="s">
        <v>36</v>
      </c>
      <c r="D164" s="172" t="s">
        <v>298</v>
      </c>
      <c r="E164" s="172" t="s">
        <v>302</v>
      </c>
      <c r="J164" s="116"/>
      <c r="K164" s="116"/>
    </row>
    <row r="165" spans="1:5" ht="15" customHeight="1">
      <c r="A165" s="109" t="s">
        <v>227</v>
      </c>
      <c r="B165" s="133" t="s">
        <v>37</v>
      </c>
      <c r="C165" s="158" t="s">
        <v>38</v>
      </c>
      <c r="D165" s="133">
        <v>28</v>
      </c>
      <c r="E165" s="134">
        <v>100</v>
      </c>
    </row>
    <row r="166" spans="1:5" ht="16.5" customHeight="1">
      <c r="A166" s="109" t="s">
        <v>228</v>
      </c>
      <c r="B166" s="99" t="s">
        <v>39</v>
      </c>
      <c r="C166" s="100" t="s">
        <v>33</v>
      </c>
      <c r="D166" s="138">
        <f>313*100/D9</f>
        <v>3.274401087979914</v>
      </c>
      <c r="E166" s="115">
        <f>D166*100/3.4</f>
        <v>96.30591435235041</v>
      </c>
    </row>
    <row r="167" spans="1:5" ht="25.5">
      <c r="A167" s="22" t="s">
        <v>229</v>
      </c>
      <c r="B167" s="159" t="s">
        <v>94</v>
      </c>
      <c r="C167" s="100" t="s">
        <v>33</v>
      </c>
      <c r="D167" s="99">
        <v>42.2</v>
      </c>
      <c r="E167" s="101">
        <v>97.9</v>
      </c>
    </row>
    <row r="168" spans="1:5" ht="26.25" customHeight="1">
      <c r="A168" s="22" t="s">
        <v>230</v>
      </c>
      <c r="B168" s="126" t="s">
        <v>95</v>
      </c>
      <c r="C168" s="100" t="s">
        <v>33</v>
      </c>
      <c r="D168" s="99">
        <v>98.5</v>
      </c>
      <c r="E168" s="101">
        <v>103.6</v>
      </c>
    </row>
    <row r="169" spans="1:5" ht="39.75" customHeight="1">
      <c r="A169" s="189" t="s">
        <v>231</v>
      </c>
      <c r="B169" s="126" t="s">
        <v>216</v>
      </c>
      <c r="C169" s="100" t="s">
        <v>33</v>
      </c>
      <c r="D169" s="99">
        <v>82.4</v>
      </c>
      <c r="E169" s="101">
        <v>100.1</v>
      </c>
    </row>
    <row r="170" spans="1:5" ht="16.5" customHeight="1">
      <c r="A170" s="230"/>
      <c r="B170" s="221" t="s">
        <v>84</v>
      </c>
      <c r="C170" s="222"/>
      <c r="D170" s="222"/>
      <c r="E170" s="223"/>
    </row>
    <row r="171" spans="1:5" ht="13.5" customHeight="1">
      <c r="A171" s="230"/>
      <c r="B171" s="126" t="s">
        <v>42</v>
      </c>
      <c r="C171" s="100" t="s">
        <v>33</v>
      </c>
      <c r="D171" s="99">
        <v>100</v>
      </c>
      <c r="E171" s="101">
        <v>100</v>
      </c>
    </row>
    <row r="172" spans="1:5" ht="12.75" customHeight="1">
      <c r="A172" s="230"/>
      <c r="B172" s="126" t="s">
        <v>43</v>
      </c>
      <c r="C172" s="100" t="s">
        <v>33</v>
      </c>
      <c r="D172" s="99">
        <v>79.9</v>
      </c>
      <c r="E172" s="101">
        <v>100</v>
      </c>
    </row>
    <row r="173" spans="1:5" ht="12" customHeight="1">
      <c r="A173" s="230"/>
      <c r="B173" s="126" t="s">
        <v>44</v>
      </c>
      <c r="C173" s="100" t="s">
        <v>33</v>
      </c>
      <c r="D173" s="99">
        <v>67.5</v>
      </c>
      <c r="E173" s="101">
        <v>100</v>
      </c>
    </row>
    <row r="174" spans="1:5" ht="11.25" customHeight="1">
      <c r="A174" s="230"/>
      <c r="B174" s="126" t="s">
        <v>45</v>
      </c>
      <c r="C174" s="100" t="s">
        <v>47</v>
      </c>
      <c r="D174" s="99">
        <v>54.6</v>
      </c>
      <c r="E174" s="101">
        <v>99.5</v>
      </c>
    </row>
    <row r="175" spans="1:5" ht="13.5" customHeight="1">
      <c r="A175" s="109" t="s">
        <v>232</v>
      </c>
      <c r="B175" s="5" t="s">
        <v>96</v>
      </c>
      <c r="C175" s="6" t="s">
        <v>3</v>
      </c>
      <c r="D175" s="99"/>
      <c r="E175" s="101"/>
    </row>
    <row r="176" spans="1:5" ht="27.75" customHeight="1">
      <c r="A176" s="109" t="s">
        <v>233</v>
      </c>
      <c r="B176" s="5" t="s">
        <v>97</v>
      </c>
      <c r="C176" s="6" t="s">
        <v>3</v>
      </c>
      <c r="D176" s="4"/>
      <c r="E176" s="23"/>
    </row>
    <row r="177" spans="1:5" ht="27.75" customHeight="1">
      <c r="A177" s="109" t="s">
        <v>234</v>
      </c>
      <c r="B177" s="5" t="s">
        <v>98</v>
      </c>
      <c r="C177" s="6" t="s">
        <v>34</v>
      </c>
      <c r="D177" s="4"/>
      <c r="E177" s="23"/>
    </row>
    <row r="178" spans="1:5" ht="29.25" customHeight="1" thickBot="1">
      <c r="A178" s="105" t="s">
        <v>235</v>
      </c>
      <c r="B178" s="26" t="s">
        <v>99</v>
      </c>
      <c r="C178" s="27" t="s">
        <v>34</v>
      </c>
      <c r="D178" s="28"/>
      <c r="E178" s="29"/>
    </row>
    <row r="179" ht="15" customHeight="1">
      <c r="A179" s="106"/>
    </row>
    <row r="180" ht="24" customHeight="1">
      <c r="A180" s="106"/>
    </row>
    <row r="181" ht="12.75">
      <c r="A181" s="106"/>
    </row>
    <row r="182" ht="12.75">
      <c r="A182" s="106"/>
    </row>
    <row r="188" ht="10.5" customHeight="1"/>
    <row r="189" ht="11.25" customHeight="1"/>
    <row r="190" ht="11.25" customHeight="1"/>
    <row r="191" ht="11.25" customHeight="1"/>
    <row r="192" ht="11.25" customHeight="1"/>
    <row r="195" ht="25.5" customHeight="1"/>
    <row r="196" ht="12.75" customHeight="1"/>
    <row r="287" ht="37.5" customHeight="1"/>
    <row r="298" ht="12.75" customHeight="1"/>
    <row r="299" ht="65.2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10" ht="13.5" customHeight="1"/>
    <row r="312" ht="12" customHeight="1"/>
    <row r="316" ht="13.5" customHeight="1"/>
    <row r="317" ht="64.5" customHeight="1"/>
    <row r="323" ht="13.5" customHeight="1"/>
    <row r="326" ht="14.25" customHeight="1"/>
    <row r="354" ht="12.75" customHeight="1"/>
    <row r="383" ht="13.5" customHeight="1"/>
    <row r="392" ht="39.75" customHeight="1"/>
    <row r="399" ht="13.5" customHeight="1"/>
    <row r="404" ht="14.25" customHeight="1"/>
    <row r="405" ht="24" customHeight="1"/>
  </sheetData>
  <sheetProtection/>
  <mergeCells count="42">
    <mergeCell ref="A126:E126"/>
    <mergeCell ref="B128:E128"/>
    <mergeCell ref="B170:E170"/>
    <mergeCell ref="B160:E160"/>
    <mergeCell ref="A127:A142"/>
    <mergeCell ref="A143:A157"/>
    <mergeCell ref="A162:E162"/>
    <mergeCell ref="A169:A174"/>
    <mergeCell ref="B107:E107"/>
    <mergeCell ref="A106:A112"/>
    <mergeCell ref="A116:E116"/>
    <mergeCell ref="A117:A121"/>
    <mergeCell ref="B118:E118"/>
    <mergeCell ref="B122:E122"/>
    <mergeCell ref="A122:A125"/>
    <mergeCell ref="B33:E33"/>
    <mergeCell ref="A81:A87"/>
    <mergeCell ref="B94:E94"/>
    <mergeCell ref="A88:E88"/>
    <mergeCell ref="A92:E92"/>
    <mergeCell ref="A93:A105"/>
    <mergeCell ref="A77:A80"/>
    <mergeCell ref="B78:E78"/>
    <mergeCell ref="B55:E55"/>
    <mergeCell ref="B19:E19"/>
    <mergeCell ref="A76:E76"/>
    <mergeCell ref="A67:E67"/>
    <mergeCell ref="A54:A66"/>
    <mergeCell ref="A6:A7"/>
    <mergeCell ref="C6:C7"/>
    <mergeCell ref="B42:E42"/>
    <mergeCell ref="A32:A53"/>
    <mergeCell ref="D6:D7"/>
    <mergeCell ref="A18:A30"/>
    <mergeCell ref="A1:E1"/>
    <mergeCell ref="A8:E8"/>
    <mergeCell ref="A17:E17"/>
    <mergeCell ref="A2:E2"/>
    <mergeCell ref="A4:E4"/>
    <mergeCell ref="B6:B7"/>
    <mergeCell ref="A3:E3"/>
    <mergeCell ref="E6:E7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7" sqref="A7:D7"/>
    </sheetView>
  </sheetViews>
  <sheetFormatPr defaultColWidth="9.00390625" defaultRowHeight="12.75"/>
  <cols>
    <col min="1" max="1" width="49.875" style="59" customWidth="1"/>
    <col min="2" max="2" width="9.875" style="65" customWidth="1"/>
    <col min="3" max="3" width="13.75390625" style="51" customWidth="1"/>
    <col min="4" max="4" width="23.125" style="51" customWidth="1"/>
    <col min="5" max="16384" width="9.125" style="50" customWidth="1"/>
  </cols>
  <sheetData>
    <row r="1" spans="1:4" ht="15.75">
      <c r="A1" s="54"/>
      <c r="B1" s="60"/>
      <c r="C1" s="231" t="s">
        <v>100</v>
      </c>
      <c r="D1" s="231"/>
    </row>
    <row r="2" spans="1:4" ht="15.75">
      <c r="A2" s="54"/>
      <c r="B2" s="60"/>
      <c r="C2" s="52"/>
      <c r="D2" s="52"/>
    </row>
    <row r="3" spans="1:4" ht="15" customHeight="1">
      <c r="A3" s="232" t="s">
        <v>101</v>
      </c>
      <c r="B3" s="232"/>
      <c r="C3" s="233"/>
      <c r="D3" s="233"/>
    </row>
    <row r="4" spans="1:4" ht="15">
      <c r="A4" s="233"/>
      <c r="B4" s="233"/>
      <c r="C4" s="233"/>
      <c r="D4" s="233"/>
    </row>
    <row r="5" spans="1:4" ht="21" customHeight="1">
      <c r="A5" s="233" t="s">
        <v>255</v>
      </c>
      <c r="B5" s="233"/>
      <c r="C5" s="233"/>
      <c r="D5" s="233"/>
    </row>
    <row r="6" spans="1:4" ht="35.25" customHeight="1">
      <c r="A6" s="232" t="s">
        <v>258</v>
      </c>
      <c r="B6" s="232"/>
      <c r="C6" s="232"/>
      <c r="D6" s="232"/>
    </row>
    <row r="7" spans="1:4" ht="36" customHeight="1">
      <c r="A7" s="234" t="s">
        <v>312</v>
      </c>
      <c r="B7" s="234"/>
      <c r="C7" s="234"/>
      <c r="D7" s="234"/>
    </row>
    <row r="8" spans="1:4" ht="12.75" customHeight="1">
      <c r="A8" s="55"/>
      <c r="B8" s="61"/>
      <c r="C8" s="53"/>
      <c r="D8" s="53"/>
    </row>
    <row r="9" spans="1:4" ht="60.75" customHeight="1">
      <c r="A9" s="56"/>
      <c r="B9" s="62" t="s">
        <v>81</v>
      </c>
      <c r="C9" s="69" t="s">
        <v>102</v>
      </c>
      <c r="D9" s="69" t="s">
        <v>182</v>
      </c>
    </row>
    <row r="10" spans="1:4" ht="25.5">
      <c r="A10" s="57" t="s">
        <v>150</v>
      </c>
      <c r="B10" s="63" t="s">
        <v>18</v>
      </c>
      <c r="C10" s="68"/>
      <c r="D10" s="68"/>
    </row>
    <row r="11" spans="1:4" ht="15.75">
      <c r="A11" s="58" t="s">
        <v>104</v>
      </c>
      <c r="B11" s="64" t="s">
        <v>3</v>
      </c>
      <c r="C11" s="68"/>
      <c r="D11" s="68"/>
    </row>
    <row r="12" spans="1:4" ht="15.75">
      <c r="A12" s="58" t="s">
        <v>105</v>
      </c>
      <c r="B12" s="64" t="s">
        <v>46</v>
      </c>
      <c r="C12" s="68"/>
      <c r="D12" s="68"/>
    </row>
    <row r="13" spans="1:4" ht="15.75">
      <c r="A13" s="57" t="s">
        <v>106</v>
      </c>
      <c r="B13" s="63" t="s">
        <v>17</v>
      </c>
      <c r="C13" s="145"/>
      <c r="D13" s="68"/>
    </row>
    <row r="14" spans="1:4" ht="38.25">
      <c r="A14" s="57" t="s">
        <v>103</v>
      </c>
      <c r="B14" s="63" t="s">
        <v>86</v>
      </c>
      <c r="C14" s="68"/>
      <c r="D14" s="68"/>
    </row>
    <row r="15" spans="1:4" ht="15.75">
      <c r="A15" s="58" t="s">
        <v>259</v>
      </c>
      <c r="B15" s="63" t="s">
        <v>86</v>
      </c>
      <c r="C15" s="68"/>
      <c r="D15" s="68"/>
    </row>
    <row r="16" spans="1:4" ht="15.75">
      <c r="A16" s="58" t="s">
        <v>296</v>
      </c>
      <c r="B16" s="63" t="s">
        <v>86</v>
      </c>
      <c r="C16" s="68"/>
      <c r="D16" s="68"/>
    </row>
    <row r="17" spans="1:4" ht="15.75">
      <c r="A17" s="58"/>
      <c r="B17" s="64"/>
      <c r="C17" s="68"/>
      <c r="D17" s="68"/>
    </row>
    <row r="18" spans="1:4" ht="15.75">
      <c r="A18" s="58" t="s">
        <v>175</v>
      </c>
      <c r="B18" s="64" t="s">
        <v>18</v>
      </c>
      <c r="C18" s="68"/>
      <c r="D18" s="68"/>
    </row>
    <row r="19" spans="1:4" ht="15.75">
      <c r="A19" s="58" t="s">
        <v>156</v>
      </c>
      <c r="B19" s="64"/>
      <c r="C19" s="68"/>
      <c r="D19" s="68"/>
    </row>
    <row r="20" spans="1:4" ht="15.75">
      <c r="A20" s="58" t="s">
        <v>157</v>
      </c>
      <c r="B20" s="64"/>
      <c r="C20" s="68"/>
      <c r="D20" s="68"/>
    </row>
    <row r="21" spans="1:4" ht="15.75">
      <c r="A21" s="58" t="s">
        <v>217</v>
      </c>
      <c r="B21" s="64"/>
      <c r="C21" s="68"/>
      <c r="D21" s="68"/>
    </row>
    <row r="22" spans="1:4" ht="15.75">
      <c r="A22" s="58" t="s">
        <v>218</v>
      </c>
      <c r="B22" s="64"/>
      <c r="C22" s="68"/>
      <c r="D22" s="68"/>
    </row>
    <row r="23" spans="1:4" ht="15.75">
      <c r="A23" s="58" t="s">
        <v>158</v>
      </c>
      <c r="B23" s="64" t="s">
        <v>18</v>
      </c>
      <c r="C23" s="145"/>
      <c r="D23" s="68"/>
    </row>
    <row r="24" spans="1:4" ht="15.75">
      <c r="A24" s="58" t="s">
        <v>161</v>
      </c>
      <c r="B24" s="64" t="s">
        <v>18</v>
      </c>
      <c r="C24" s="68"/>
      <c r="D24" s="68"/>
    </row>
    <row r="32" ht="15">
      <c r="A32" s="131"/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O14" sqref="O14"/>
    </sheetView>
  </sheetViews>
  <sheetFormatPr defaultColWidth="9.00390625" defaultRowHeight="12.75"/>
  <cols>
    <col min="1" max="1" width="38.25390625" style="80" customWidth="1"/>
    <col min="2" max="2" width="8.875" style="66" hidden="1" customWidth="1"/>
    <col min="3" max="3" width="18.875" style="84" customWidth="1"/>
    <col min="4" max="5" width="14.75390625" style="67" customWidth="1"/>
    <col min="6" max="6" width="28.75390625" style="67" hidden="1" customWidth="1"/>
    <col min="7" max="16384" width="9.125" style="67" customWidth="1"/>
  </cols>
  <sheetData>
    <row r="1" spans="4:5" ht="15.75">
      <c r="D1" s="231" t="s">
        <v>107</v>
      </c>
      <c r="E1" s="235"/>
    </row>
    <row r="3" spans="1:5" ht="28.5" customHeight="1">
      <c r="A3" s="236" t="s">
        <v>108</v>
      </c>
      <c r="B3" s="236"/>
      <c r="C3" s="236"/>
      <c r="D3" s="236"/>
      <c r="E3" s="236"/>
    </row>
    <row r="4" spans="2:5" ht="15.75" hidden="1">
      <c r="B4" s="68" t="s">
        <v>109</v>
      </c>
      <c r="C4" s="68"/>
      <c r="D4" s="237" t="s">
        <v>110</v>
      </c>
      <c r="E4" s="238"/>
    </row>
    <row r="5" spans="1:5" ht="78" customHeight="1">
      <c r="A5" s="56"/>
      <c r="B5" s="62" t="s">
        <v>111</v>
      </c>
      <c r="C5" s="69" t="s">
        <v>81</v>
      </c>
      <c r="D5" s="69" t="s">
        <v>112</v>
      </c>
      <c r="E5" s="69" t="s">
        <v>174</v>
      </c>
    </row>
    <row r="6" spans="1:5" ht="46.5" customHeight="1">
      <c r="A6" s="81" t="s">
        <v>236</v>
      </c>
      <c r="B6" s="68"/>
      <c r="C6" s="72" t="s">
        <v>113</v>
      </c>
      <c r="D6" s="71"/>
      <c r="E6" s="72"/>
    </row>
    <row r="7" spans="1:5" ht="23.25" customHeight="1" hidden="1">
      <c r="A7" s="82"/>
      <c r="B7" s="74"/>
      <c r="C7" s="68"/>
      <c r="D7" s="73"/>
      <c r="E7" s="73"/>
    </row>
    <row r="8" spans="1:5" ht="24" customHeight="1" hidden="1">
      <c r="A8" s="82"/>
      <c r="B8" s="74"/>
      <c r="C8" s="68"/>
      <c r="D8" s="73"/>
      <c r="E8" s="73"/>
    </row>
    <row r="9" spans="1:5" ht="24" customHeight="1" hidden="1">
      <c r="A9" s="82"/>
      <c r="B9" s="74"/>
      <c r="C9" s="68"/>
      <c r="D9" s="73"/>
      <c r="E9" s="73"/>
    </row>
    <row r="10" spans="1:5" ht="24" customHeight="1" hidden="1">
      <c r="A10" s="82"/>
      <c r="B10" s="74"/>
      <c r="C10" s="68"/>
      <c r="D10" s="73"/>
      <c r="E10" s="73"/>
    </row>
    <row r="11" spans="1:5" ht="31.5" customHeight="1" hidden="1">
      <c r="A11" s="83" t="s">
        <v>114</v>
      </c>
      <c r="B11" s="68"/>
      <c r="C11" s="72" t="s">
        <v>115</v>
      </c>
      <c r="D11" s="75" t="s">
        <v>116</v>
      </c>
      <c r="E11" s="76"/>
    </row>
    <row r="12" spans="1:5" ht="26.25" customHeight="1">
      <c r="A12" s="83"/>
      <c r="B12" s="74" t="s">
        <v>117</v>
      </c>
      <c r="C12" s="68"/>
      <c r="D12" s="77"/>
      <c r="E12" s="77"/>
    </row>
    <row r="13" spans="1:5" ht="22.5" customHeight="1">
      <c r="A13" s="82"/>
      <c r="B13" s="68"/>
      <c r="C13" s="72"/>
      <c r="D13" s="77"/>
      <c r="E13" s="77"/>
    </row>
    <row r="14" spans="1:5" ht="24.75" customHeight="1">
      <c r="A14" s="83"/>
      <c r="B14" s="68"/>
      <c r="C14" s="72"/>
      <c r="D14" s="78"/>
      <c r="E14" s="79"/>
    </row>
    <row r="15" spans="1:5" ht="32.25" customHeight="1" hidden="1">
      <c r="A15" s="83" t="s">
        <v>118</v>
      </c>
      <c r="B15" s="68"/>
      <c r="C15" s="72" t="s">
        <v>115</v>
      </c>
      <c r="D15" s="75" t="s">
        <v>119</v>
      </c>
      <c r="E15" s="76"/>
    </row>
    <row r="16" spans="1:5" ht="32.25" customHeight="1" hidden="1">
      <c r="A16" s="83" t="s">
        <v>120</v>
      </c>
      <c r="B16" s="68"/>
      <c r="C16" s="72" t="s">
        <v>121</v>
      </c>
      <c r="D16" s="75" t="s">
        <v>122</v>
      </c>
      <c r="E16" s="76"/>
    </row>
    <row r="17" spans="1:5" ht="27" customHeight="1" hidden="1">
      <c r="A17" s="83" t="s">
        <v>123</v>
      </c>
      <c r="B17" s="68"/>
      <c r="C17" s="72" t="s">
        <v>124</v>
      </c>
      <c r="D17" s="71">
        <v>10</v>
      </c>
      <c r="E17" s="72">
        <v>0</v>
      </c>
    </row>
    <row r="18" spans="1:5" ht="25.5" customHeight="1" hidden="1">
      <c r="A18" s="83"/>
      <c r="B18" s="68"/>
      <c r="C18" s="72"/>
      <c r="D18" s="71"/>
      <c r="E18" s="72"/>
    </row>
    <row r="19" spans="1:5" ht="27" customHeight="1" hidden="1">
      <c r="A19" s="83"/>
      <c r="B19" s="68"/>
      <c r="C19" s="72"/>
      <c r="D19" s="71"/>
      <c r="E19" s="72"/>
    </row>
    <row r="20" spans="1:5" s="66" customFormat="1" ht="30" customHeight="1" hidden="1">
      <c r="A20" s="83" t="s">
        <v>125</v>
      </c>
      <c r="B20" s="70" t="s">
        <v>126</v>
      </c>
      <c r="C20" s="68"/>
      <c r="D20" s="74"/>
      <c r="E20" s="74"/>
    </row>
    <row r="21" spans="1:5" ht="33.75" customHeight="1">
      <c r="A21" s="81" t="s">
        <v>180</v>
      </c>
      <c r="B21" s="74"/>
      <c r="D21" s="73"/>
      <c r="E21" s="73"/>
    </row>
    <row r="22" spans="1:5" ht="30" customHeight="1" hidden="1">
      <c r="A22" s="83" t="s">
        <v>127</v>
      </c>
      <c r="B22" s="74" t="s">
        <v>117</v>
      </c>
      <c r="C22" s="68" t="s">
        <v>128</v>
      </c>
      <c r="D22" s="73">
        <v>3</v>
      </c>
      <c r="E22" s="73"/>
    </row>
    <row r="23" spans="1:5" ht="30" customHeight="1">
      <c r="A23" s="83" t="s">
        <v>129</v>
      </c>
      <c r="B23" s="74"/>
      <c r="C23" s="68" t="s">
        <v>246</v>
      </c>
      <c r="D23" s="68"/>
      <c r="E23" s="73"/>
    </row>
    <row r="24" spans="1:5" ht="30" customHeight="1">
      <c r="A24" s="83" t="s">
        <v>130</v>
      </c>
      <c r="B24" s="74"/>
      <c r="C24" s="68" t="s">
        <v>131</v>
      </c>
      <c r="D24" s="73"/>
      <c r="E24" s="73"/>
    </row>
    <row r="25" spans="1:5" ht="30" customHeight="1">
      <c r="A25" s="82" t="s">
        <v>132</v>
      </c>
      <c r="B25" s="74"/>
      <c r="C25" s="68" t="s">
        <v>133</v>
      </c>
      <c r="D25" s="73"/>
      <c r="E25" s="73"/>
    </row>
    <row r="26" spans="1:5" ht="30.75" customHeight="1">
      <c r="A26" s="82" t="s">
        <v>134</v>
      </c>
      <c r="B26" s="74"/>
      <c r="C26" s="68" t="s">
        <v>171</v>
      </c>
      <c r="D26" s="73"/>
      <c r="E26" s="73"/>
    </row>
    <row r="27" spans="1:5" ht="30.75" customHeight="1">
      <c r="A27" s="83" t="s">
        <v>172</v>
      </c>
      <c r="B27" s="70"/>
      <c r="C27" s="72" t="s">
        <v>173</v>
      </c>
      <c r="D27" s="73"/>
      <c r="E27" s="73"/>
    </row>
    <row r="28" spans="1:5" ht="22.5" customHeight="1">
      <c r="A28" s="83" t="s">
        <v>135</v>
      </c>
      <c r="B28" s="74"/>
      <c r="C28" s="68" t="s">
        <v>133</v>
      </c>
      <c r="D28" s="73"/>
      <c r="E28" s="73"/>
    </row>
    <row r="29" spans="1:5" ht="15.75">
      <c r="A29" s="82"/>
      <c r="B29" s="74"/>
      <c r="C29" s="68"/>
      <c r="D29" s="73"/>
      <c r="E29" s="73"/>
    </row>
    <row r="30" spans="1:5" ht="15.75">
      <c r="A30" s="82"/>
      <c r="B30" s="74"/>
      <c r="C30" s="68"/>
      <c r="D30" s="73"/>
      <c r="E30" s="73"/>
    </row>
    <row r="31" spans="1:5" ht="15.75">
      <c r="A31" s="82"/>
      <c r="B31" s="74"/>
      <c r="C31" s="72"/>
      <c r="D31" s="73"/>
      <c r="E31" s="73"/>
    </row>
    <row r="32" spans="1:5" ht="15.75">
      <c r="A32" s="82"/>
      <c r="B32" s="70"/>
      <c r="C32" s="68"/>
      <c r="D32" s="73"/>
      <c r="E32" s="73"/>
    </row>
    <row r="33" spans="1:5" ht="15.75">
      <c r="A33" s="82"/>
      <c r="B33" s="74"/>
      <c r="C33" s="68"/>
      <c r="D33" s="73"/>
      <c r="E33" s="73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S11" sqref="S11"/>
    </sheetView>
  </sheetViews>
  <sheetFormatPr defaultColWidth="9.00390625" defaultRowHeight="12.75"/>
  <cols>
    <col min="1" max="1" width="25.75390625" style="80" customWidth="1"/>
    <col min="2" max="2" width="12.875" style="66" customWidth="1"/>
    <col min="3" max="3" width="12.00390625" style="84" customWidth="1"/>
    <col min="4" max="4" width="12.125" style="67" customWidth="1"/>
    <col min="5" max="8" width="9.125" style="67" customWidth="1"/>
    <col min="9" max="9" width="12.00390625" style="67" customWidth="1"/>
    <col min="10" max="10" width="9.125" style="67" customWidth="1"/>
    <col min="11" max="11" width="8.00390625" style="67" customWidth="1"/>
    <col min="12" max="12" width="15.00390625" style="67" customWidth="1"/>
    <col min="13" max="13" width="0.2421875" style="67" customWidth="1"/>
    <col min="14" max="16384" width="9.125" style="67" customWidth="1"/>
  </cols>
  <sheetData>
    <row r="1" spans="1:13" ht="15.75" customHeight="1">
      <c r="A1" s="243" t="s">
        <v>136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5.7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5.75">
      <c r="A3" s="244" t="s">
        <v>147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15.75" customHeight="1">
      <c r="A4" s="245" t="s">
        <v>148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85"/>
    </row>
    <row r="5" spans="1:13" ht="15.75">
      <c r="A5" s="245" t="s">
        <v>313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85"/>
    </row>
    <row r="6" spans="1:13" ht="15.75">
      <c r="A6" s="86"/>
      <c r="B6" s="87"/>
      <c r="C6" s="87"/>
      <c r="D6" s="87"/>
      <c r="E6" s="87"/>
      <c r="F6" s="87"/>
      <c r="G6" s="87"/>
      <c r="H6" s="87"/>
      <c r="I6" s="87"/>
      <c r="J6" s="246"/>
      <c r="K6" s="246"/>
      <c r="L6" s="88"/>
      <c r="M6" s="85"/>
    </row>
    <row r="7" spans="1:13" ht="78.75" customHeight="1">
      <c r="A7" s="240" t="s">
        <v>142</v>
      </c>
      <c r="B7" s="240" t="s">
        <v>143</v>
      </c>
      <c r="C7" s="240" t="s">
        <v>144</v>
      </c>
      <c r="D7" s="240" t="s">
        <v>145</v>
      </c>
      <c r="E7" s="240" t="s">
        <v>168</v>
      </c>
      <c r="F7" s="240"/>
      <c r="G7" s="240" t="s">
        <v>314</v>
      </c>
      <c r="H7" s="240"/>
      <c r="I7" s="112" t="s">
        <v>315</v>
      </c>
      <c r="J7" s="240" t="s">
        <v>169</v>
      </c>
      <c r="K7" s="240"/>
      <c r="L7" s="240" t="s">
        <v>146</v>
      </c>
      <c r="M7" s="85"/>
    </row>
    <row r="8" spans="1:13" ht="15.75">
      <c r="A8" s="240"/>
      <c r="B8" s="240"/>
      <c r="C8" s="240"/>
      <c r="D8" s="240"/>
      <c r="E8" s="112" t="s">
        <v>137</v>
      </c>
      <c r="F8" s="112" t="s">
        <v>138</v>
      </c>
      <c r="G8" s="112" t="s">
        <v>139</v>
      </c>
      <c r="H8" s="112" t="s">
        <v>140</v>
      </c>
      <c r="I8" s="112"/>
      <c r="J8" s="112" t="s">
        <v>137</v>
      </c>
      <c r="K8" s="112" t="s">
        <v>140</v>
      </c>
      <c r="L8" s="240"/>
      <c r="M8" s="85"/>
    </row>
    <row r="9" spans="1:13" ht="15.7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85"/>
    </row>
    <row r="10" spans="1:13" ht="15.7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85"/>
    </row>
    <row r="11" spans="1:13" ht="15.7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85"/>
    </row>
    <row r="12" spans="1:13" ht="15.7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85"/>
    </row>
    <row r="13" spans="1:13" ht="15.7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85"/>
    </row>
    <row r="14" spans="1:13" ht="15.7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85"/>
    </row>
    <row r="15" spans="1:13" ht="15.7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85"/>
    </row>
    <row r="16" spans="1:13" ht="15.7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85"/>
    </row>
    <row r="17" spans="1:13" ht="15.7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85"/>
    </row>
    <row r="18" spans="1:13" ht="15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85"/>
    </row>
    <row r="19" spans="1:13" ht="15.7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85"/>
    </row>
    <row r="20" spans="1:13" ht="15.7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85"/>
    </row>
    <row r="21" spans="1:13" ht="14.2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85"/>
    </row>
    <row r="22" spans="1:13" ht="15.75" hidden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85"/>
    </row>
    <row r="23" spans="1:13" ht="15.75" hidden="1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85"/>
    </row>
    <row r="24" spans="1:13" ht="15.75" hidden="1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85"/>
    </row>
    <row r="25" spans="1:13" ht="15.75" hidden="1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85"/>
    </row>
    <row r="26" spans="1:13" ht="15.75" hidden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85"/>
    </row>
    <row r="27" spans="1:13" ht="16.5" hidden="1" thickBot="1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85"/>
    </row>
    <row r="28" spans="1:13" ht="15.7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5"/>
    </row>
    <row r="29" spans="1:13" ht="15.75">
      <c r="A29" s="242" t="s">
        <v>176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</row>
    <row r="30" spans="1:13" ht="15.75">
      <c r="A30" s="241" t="s">
        <v>141</v>
      </c>
      <c r="B30" s="241"/>
      <c r="C30" s="241"/>
      <c r="D30" s="241"/>
      <c r="E30" s="241"/>
      <c r="F30" s="86"/>
      <c r="G30" s="86"/>
      <c r="H30" s="86"/>
      <c r="I30" s="86"/>
      <c r="J30" s="86"/>
      <c r="K30" s="86"/>
      <c r="L30" s="86"/>
      <c r="M30" s="85"/>
    </row>
    <row r="31" spans="1:13" ht="15.75">
      <c r="A31" s="239" t="s">
        <v>170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</row>
    <row r="32" spans="1:13" ht="15.75">
      <c r="A32" s="239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zoomScale="112" zoomScaleNormal="112" zoomScalePageLayoutView="0" workbookViewId="0" topLeftCell="A1">
      <selection activeCell="K75" sqref="K75"/>
    </sheetView>
  </sheetViews>
  <sheetFormatPr defaultColWidth="9.00390625" defaultRowHeight="12.75"/>
  <cols>
    <col min="1" max="1" width="34.375" style="160" customWidth="1"/>
    <col min="2" max="2" width="26.25390625" style="160" customWidth="1"/>
    <col min="3" max="3" width="20.875" style="160" customWidth="1"/>
    <col min="4" max="4" width="18.00390625" style="160" customWidth="1"/>
    <col min="5" max="5" width="15.00390625" style="160" customWidth="1"/>
    <col min="6" max="6" width="19.625" style="160" customWidth="1"/>
  </cols>
  <sheetData>
    <row r="1" spans="1:6" ht="18.75">
      <c r="A1" s="258" t="s">
        <v>295</v>
      </c>
      <c r="B1" s="258"/>
      <c r="C1" s="258"/>
      <c r="D1" s="258"/>
      <c r="E1" s="258"/>
      <c r="F1" s="258"/>
    </row>
    <row r="2" spans="1:6" ht="51" customHeight="1">
      <c r="A2" s="259" t="s">
        <v>303</v>
      </c>
      <c r="B2" s="259"/>
      <c r="C2" s="259"/>
      <c r="D2" s="259"/>
      <c r="E2" s="259"/>
      <c r="F2" s="259"/>
    </row>
    <row r="3" spans="1:6" ht="30.75" customHeight="1">
      <c r="A3" s="260" t="s">
        <v>294</v>
      </c>
      <c r="B3" s="260"/>
      <c r="C3" s="260"/>
      <c r="D3" s="260"/>
      <c r="E3" s="260"/>
      <c r="F3" s="260"/>
    </row>
    <row r="4" spans="1:6" ht="15.75" customHeight="1">
      <c r="A4" s="261" t="s">
        <v>293</v>
      </c>
      <c r="B4" s="263" t="s">
        <v>292</v>
      </c>
      <c r="C4" s="263" t="s">
        <v>304</v>
      </c>
      <c r="D4" s="263"/>
      <c r="E4" s="263"/>
      <c r="F4" s="264" t="s">
        <v>291</v>
      </c>
    </row>
    <row r="5" spans="1:6" ht="72.75" customHeight="1">
      <c r="A5" s="262"/>
      <c r="B5" s="263"/>
      <c r="C5" s="146" t="s">
        <v>305</v>
      </c>
      <c r="D5" s="146" t="s">
        <v>306</v>
      </c>
      <c r="E5" s="146" t="s">
        <v>290</v>
      </c>
      <c r="F5" s="265"/>
    </row>
    <row r="6" spans="1:6" ht="15.75" customHeight="1">
      <c r="A6" s="255" t="s">
        <v>307</v>
      </c>
      <c r="B6" s="256"/>
      <c r="C6" s="256"/>
      <c r="D6" s="256"/>
      <c r="E6" s="256"/>
      <c r="F6" s="257"/>
    </row>
    <row r="7" spans="1:6" ht="15.75" customHeight="1">
      <c r="A7" s="247" t="s">
        <v>289</v>
      </c>
      <c r="B7" s="147" t="s">
        <v>268</v>
      </c>
      <c r="C7" s="148">
        <f>SUM(C8:C11)</f>
        <v>13994</v>
      </c>
      <c r="D7" s="148">
        <f>SUM(D8:D11)</f>
        <v>4198.19894</v>
      </c>
      <c r="E7" s="149">
        <f>D7/C7*100</f>
        <v>29.99999242532514</v>
      </c>
      <c r="F7" s="150"/>
    </row>
    <row r="8" spans="1:6" ht="31.5" customHeight="1">
      <c r="A8" s="248"/>
      <c r="B8" s="147" t="s">
        <v>267</v>
      </c>
      <c r="C8" s="148">
        <v>3034.07</v>
      </c>
      <c r="D8" s="148">
        <v>822.41979</v>
      </c>
      <c r="E8" s="149">
        <f>D8/C8*100</f>
        <v>27.106157405728936</v>
      </c>
      <c r="F8" s="251" t="s">
        <v>288</v>
      </c>
    </row>
    <row r="9" spans="1:6" ht="31.5">
      <c r="A9" s="248"/>
      <c r="B9" s="147" t="s">
        <v>266</v>
      </c>
      <c r="C9" s="148">
        <v>5965.93</v>
      </c>
      <c r="D9" s="148">
        <v>1877.57953</v>
      </c>
      <c r="E9" s="149">
        <f>D9/C9*100</f>
        <v>31.471698963950296</v>
      </c>
      <c r="F9" s="251"/>
    </row>
    <row r="10" spans="1:6" ht="47.25">
      <c r="A10" s="248"/>
      <c r="B10" s="147" t="s">
        <v>265</v>
      </c>
      <c r="C10" s="148">
        <v>4994</v>
      </c>
      <c r="D10" s="148">
        <v>1498.19962</v>
      </c>
      <c r="E10" s="149">
        <f>D10/C10*100</f>
        <v>29.999992390869046</v>
      </c>
      <c r="F10" s="251"/>
    </row>
    <row r="11" spans="1:6" ht="47.25">
      <c r="A11" s="249"/>
      <c r="B11" s="147" t="s">
        <v>264</v>
      </c>
      <c r="C11" s="148">
        <v>0</v>
      </c>
      <c r="D11" s="148">
        <v>0</v>
      </c>
      <c r="E11" s="149">
        <v>0</v>
      </c>
      <c r="F11" s="252"/>
    </row>
    <row r="12" spans="1:6" ht="15.75" customHeight="1">
      <c r="A12" s="255" t="s">
        <v>287</v>
      </c>
      <c r="B12" s="256"/>
      <c r="C12" s="256"/>
      <c r="D12" s="256"/>
      <c r="E12" s="256"/>
      <c r="F12" s="257"/>
    </row>
    <row r="13" spans="1:6" ht="31.5" customHeight="1">
      <c r="A13" s="247" t="s">
        <v>286</v>
      </c>
      <c r="B13" s="147" t="s">
        <v>268</v>
      </c>
      <c r="C13" s="148">
        <f>SUM(C14:C17)</f>
        <v>14144.9968</v>
      </c>
      <c r="D13" s="148">
        <f>SUM(D14:D17)</f>
        <v>839.7</v>
      </c>
      <c r="E13" s="149">
        <f>D13/C13*100</f>
        <v>5.936374619752477</v>
      </c>
      <c r="F13" s="250" t="s">
        <v>285</v>
      </c>
    </row>
    <row r="14" spans="1:6" ht="31.5">
      <c r="A14" s="248"/>
      <c r="B14" s="147" t="s">
        <v>267</v>
      </c>
      <c r="C14" s="151">
        <v>0</v>
      </c>
      <c r="D14" s="151">
        <v>0</v>
      </c>
      <c r="E14" s="149">
        <v>0</v>
      </c>
      <c r="F14" s="251"/>
    </row>
    <row r="15" spans="1:6" ht="31.5">
      <c r="A15" s="248"/>
      <c r="B15" s="147" t="s">
        <v>266</v>
      </c>
      <c r="C15" s="151">
        <v>1693</v>
      </c>
      <c r="D15" s="151">
        <v>0</v>
      </c>
      <c r="E15" s="149">
        <f>D15/C15*100</f>
        <v>0</v>
      </c>
      <c r="F15" s="251"/>
    </row>
    <row r="16" spans="1:6" ht="47.25">
      <c r="A16" s="248"/>
      <c r="B16" s="147" t="s">
        <v>265</v>
      </c>
      <c r="C16" s="151">
        <v>0</v>
      </c>
      <c r="D16" s="151">
        <v>0</v>
      </c>
      <c r="E16" s="149">
        <v>0</v>
      </c>
      <c r="F16" s="251"/>
    </row>
    <row r="17" spans="1:6" ht="15.75" customHeight="1">
      <c r="A17" s="249"/>
      <c r="B17" s="147" t="s">
        <v>264</v>
      </c>
      <c r="C17" s="151">
        <v>12451.9968</v>
      </c>
      <c r="D17" s="151">
        <v>839.7</v>
      </c>
      <c r="E17" s="149">
        <f>D17/C17*100</f>
        <v>6.743496753870031</v>
      </c>
      <c r="F17" s="252"/>
    </row>
    <row r="18" spans="1:6" ht="15.75" customHeight="1">
      <c r="A18" s="247" t="s">
        <v>284</v>
      </c>
      <c r="B18" s="147" t="s">
        <v>268</v>
      </c>
      <c r="C18" s="151">
        <f>SUM(C19:C22)</f>
        <v>30094.7</v>
      </c>
      <c r="D18" s="151">
        <f>SUM(D19:D22)</f>
        <v>3963.88</v>
      </c>
      <c r="E18" s="149">
        <f>D18/C18*100</f>
        <v>13.171355753670912</v>
      </c>
      <c r="F18" s="250" t="s">
        <v>254</v>
      </c>
    </row>
    <row r="19" spans="1:6" ht="31.5">
      <c r="A19" s="248"/>
      <c r="B19" s="147" t="s">
        <v>267</v>
      </c>
      <c r="C19" s="151">
        <v>0</v>
      </c>
      <c r="D19" s="151">
        <v>0</v>
      </c>
      <c r="E19" s="149">
        <v>0</v>
      </c>
      <c r="F19" s="251"/>
    </row>
    <row r="20" spans="1:6" ht="31.5">
      <c r="A20" s="248"/>
      <c r="B20" s="147" t="s">
        <v>266</v>
      </c>
      <c r="C20" s="151">
        <v>0</v>
      </c>
      <c r="D20" s="151">
        <v>0</v>
      </c>
      <c r="E20" s="149">
        <v>0</v>
      </c>
      <c r="F20" s="251"/>
    </row>
    <row r="21" spans="1:6" ht="47.25">
      <c r="A21" s="248"/>
      <c r="B21" s="147" t="s">
        <v>265</v>
      </c>
      <c r="C21" s="151">
        <v>0</v>
      </c>
      <c r="D21" s="151">
        <v>0</v>
      </c>
      <c r="E21" s="149">
        <v>0</v>
      </c>
      <c r="F21" s="251"/>
    </row>
    <row r="22" spans="1:6" ht="47.25">
      <c r="A22" s="249"/>
      <c r="B22" s="147" t="s">
        <v>264</v>
      </c>
      <c r="C22" s="151">
        <v>30094.7</v>
      </c>
      <c r="D22" s="151">
        <v>3963.88</v>
      </c>
      <c r="E22" s="149">
        <f>D22/C22*100</f>
        <v>13.171355753670912</v>
      </c>
      <c r="F22" s="252"/>
    </row>
    <row r="23" spans="1:6" ht="15.75" customHeight="1">
      <c r="A23" s="247" t="s">
        <v>283</v>
      </c>
      <c r="B23" s="147" t="s">
        <v>268</v>
      </c>
      <c r="C23" s="148">
        <f>SUM(C24:C27)</f>
        <v>22594.73988</v>
      </c>
      <c r="D23" s="148">
        <f>SUM(D24:D27)</f>
        <v>3693.2594799999997</v>
      </c>
      <c r="E23" s="149">
        <f>D23/C23*100</f>
        <v>16.34566053698689</v>
      </c>
      <c r="F23" s="250" t="s">
        <v>253</v>
      </c>
    </row>
    <row r="24" spans="1:6" ht="31.5">
      <c r="A24" s="248"/>
      <c r="B24" s="147" t="s">
        <v>267</v>
      </c>
      <c r="C24" s="148">
        <v>0</v>
      </c>
      <c r="D24" s="148">
        <v>0</v>
      </c>
      <c r="E24" s="149">
        <v>0</v>
      </c>
      <c r="F24" s="251"/>
    </row>
    <row r="25" spans="1:6" ht="31.5">
      <c r="A25" s="248"/>
      <c r="B25" s="147" t="s">
        <v>266</v>
      </c>
      <c r="C25" s="148">
        <v>2518.9</v>
      </c>
      <c r="D25" s="148">
        <v>398.69948</v>
      </c>
      <c r="E25" s="149">
        <f>D25/C25*100</f>
        <v>15.828317122553495</v>
      </c>
      <c r="F25" s="251"/>
    </row>
    <row r="26" spans="1:6" ht="47.25">
      <c r="A26" s="248"/>
      <c r="B26" s="147" t="s">
        <v>265</v>
      </c>
      <c r="C26" s="148">
        <v>270</v>
      </c>
      <c r="D26" s="148">
        <v>0</v>
      </c>
      <c r="E26" s="149">
        <v>0</v>
      </c>
      <c r="F26" s="251"/>
    </row>
    <row r="27" spans="1:6" ht="50.25" customHeight="1">
      <c r="A27" s="249"/>
      <c r="B27" s="147" t="s">
        <v>264</v>
      </c>
      <c r="C27" s="148">
        <v>19805.83988</v>
      </c>
      <c r="D27" s="148">
        <v>3294.56</v>
      </c>
      <c r="E27" s="149">
        <f>D27/C27*100</f>
        <v>16.634285745826194</v>
      </c>
      <c r="F27" s="252"/>
    </row>
    <row r="28" spans="1:6" ht="15.75" customHeight="1">
      <c r="A28" s="247" t="s">
        <v>282</v>
      </c>
      <c r="B28" s="147" t="s">
        <v>268</v>
      </c>
      <c r="C28" s="151">
        <f>SUM(C29:C32)</f>
        <v>9312.93</v>
      </c>
      <c r="D28" s="151">
        <f>SUM(D29:D32)</f>
        <v>1157.01</v>
      </c>
      <c r="E28" s="149">
        <f>D28/C28*100</f>
        <v>12.423694798522055</v>
      </c>
      <c r="F28" s="250" t="s">
        <v>281</v>
      </c>
    </row>
    <row r="29" spans="1:6" ht="31.5">
      <c r="A29" s="248"/>
      <c r="B29" s="147" t="s">
        <v>267</v>
      </c>
      <c r="C29" s="151">
        <v>0</v>
      </c>
      <c r="D29" s="151">
        <v>0</v>
      </c>
      <c r="E29" s="149">
        <v>0</v>
      </c>
      <c r="F29" s="251"/>
    </row>
    <row r="30" spans="1:6" ht="31.5">
      <c r="A30" s="248"/>
      <c r="B30" s="147" t="s">
        <v>266</v>
      </c>
      <c r="C30" s="151">
        <v>550</v>
      </c>
      <c r="D30" s="151">
        <v>0</v>
      </c>
      <c r="E30" s="149">
        <v>0</v>
      </c>
      <c r="F30" s="251"/>
    </row>
    <row r="31" spans="1:6" ht="47.25">
      <c r="A31" s="248"/>
      <c r="B31" s="147" t="s">
        <v>265</v>
      </c>
      <c r="C31" s="151">
        <v>219.04</v>
      </c>
      <c r="D31" s="151">
        <v>0</v>
      </c>
      <c r="E31" s="149">
        <v>0</v>
      </c>
      <c r="F31" s="251"/>
    </row>
    <row r="32" spans="1:6" ht="47.25">
      <c r="A32" s="249"/>
      <c r="B32" s="147" t="s">
        <v>264</v>
      </c>
      <c r="C32" s="151">
        <v>8543.89</v>
      </c>
      <c r="D32" s="151">
        <v>1157.01</v>
      </c>
      <c r="E32" s="149">
        <f>D32/C32*100</f>
        <v>13.54195805423525</v>
      </c>
      <c r="F32" s="252"/>
    </row>
    <row r="33" spans="1:6" ht="15.75" customHeight="1">
      <c r="A33" s="247" t="s">
        <v>280</v>
      </c>
      <c r="B33" s="147" t="s">
        <v>268</v>
      </c>
      <c r="C33" s="151">
        <f>SUM(C34:C37)</f>
        <v>686</v>
      </c>
      <c r="D33" s="151">
        <f>SUM(D34:D37)</f>
        <v>35.37</v>
      </c>
      <c r="E33" s="149">
        <f>D33/C33*100</f>
        <v>5.15597667638484</v>
      </c>
      <c r="F33" s="250" t="s">
        <v>279</v>
      </c>
    </row>
    <row r="34" spans="1:6" ht="31.5">
      <c r="A34" s="248"/>
      <c r="B34" s="147" t="s">
        <v>267</v>
      </c>
      <c r="C34" s="151">
        <v>0</v>
      </c>
      <c r="D34" s="151">
        <v>0</v>
      </c>
      <c r="E34" s="149">
        <v>0</v>
      </c>
      <c r="F34" s="251"/>
    </row>
    <row r="35" spans="1:6" ht="31.5">
      <c r="A35" s="248"/>
      <c r="B35" s="147" t="s">
        <v>266</v>
      </c>
      <c r="C35" s="151">
        <v>0</v>
      </c>
      <c r="D35" s="151">
        <v>0</v>
      </c>
      <c r="E35" s="149">
        <v>0</v>
      </c>
      <c r="F35" s="251"/>
    </row>
    <row r="36" spans="1:6" ht="47.25">
      <c r="A36" s="248"/>
      <c r="B36" s="147" t="s">
        <v>265</v>
      </c>
      <c r="C36" s="151">
        <v>0</v>
      </c>
      <c r="D36" s="151">
        <v>0</v>
      </c>
      <c r="E36" s="149">
        <v>0</v>
      </c>
      <c r="F36" s="251"/>
    </row>
    <row r="37" spans="1:6" ht="47.25">
      <c r="A37" s="249"/>
      <c r="B37" s="152" t="s">
        <v>264</v>
      </c>
      <c r="C37" s="153">
        <v>686</v>
      </c>
      <c r="D37" s="153">
        <v>35.37</v>
      </c>
      <c r="E37" s="154">
        <f>D37/C37*100</f>
        <v>5.15597667638484</v>
      </c>
      <c r="F37" s="252"/>
    </row>
    <row r="38" spans="1:6" ht="15.75" customHeight="1">
      <c r="A38" s="247" t="s">
        <v>278</v>
      </c>
      <c r="B38" s="147" t="s">
        <v>268</v>
      </c>
      <c r="C38" s="151">
        <f>SUM(C39:C42)</f>
        <v>15</v>
      </c>
      <c r="D38" s="151">
        <f>SUM(D39:D42)</f>
        <v>0</v>
      </c>
      <c r="E38" s="149">
        <f>D38/C38*100</f>
        <v>0</v>
      </c>
      <c r="F38" s="250" t="s">
        <v>277</v>
      </c>
    </row>
    <row r="39" spans="1:6" ht="31.5">
      <c r="A39" s="248"/>
      <c r="B39" s="147" t="s">
        <v>267</v>
      </c>
      <c r="C39" s="151">
        <v>0</v>
      </c>
      <c r="D39" s="151">
        <v>0</v>
      </c>
      <c r="E39" s="149">
        <v>0</v>
      </c>
      <c r="F39" s="251"/>
    </row>
    <row r="40" spans="1:6" ht="31.5">
      <c r="A40" s="248"/>
      <c r="B40" s="147" t="s">
        <v>266</v>
      </c>
      <c r="C40" s="151">
        <v>0</v>
      </c>
      <c r="D40" s="151">
        <v>0</v>
      </c>
      <c r="E40" s="149">
        <v>0</v>
      </c>
      <c r="F40" s="251"/>
    </row>
    <row r="41" spans="1:6" ht="47.25">
      <c r="A41" s="248"/>
      <c r="B41" s="147" t="s">
        <v>265</v>
      </c>
      <c r="C41" s="151">
        <v>0</v>
      </c>
      <c r="D41" s="151">
        <v>0</v>
      </c>
      <c r="E41" s="149">
        <v>0</v>
      </c>
      <c r="F41" s="251"/>
    </row>
    <row r="42" spans="1:6" ht="47.25">
      <c r="A42" s="249"/>
      <c r="B42" s="147" t="s">
        <v>264</v>
      </c>
      <c r="C42" s="151">
        <v>15</v>
      </c>
      <c r="D42" s="151">
        <v>0</v>
      </c>
      <c r="E42" s="149">
        <f>D42/C42*100</f>
        <v>0</v>
      </c>
      <c r="F42" s="252"/>
    </row>
    <row r="43" spans="1:6" ht="15.75" customHeight="1">
      <c r="A43" s="247" t="s">
        <v>276</v>
      </c>
      <c r="B43" s="147" t="s">
        <v>268</v>
      </c>
      <c r="C43" s="151">
        <f>SUM(C44:C47)</f>
        <v>10</v>
      </c>
      <c r="D43" s="151">
        <f>SUM(D44:D47)</f>
        <v>0</v>
      </c>
      <c r="E43" s="149">
        <f>D43/C43*100</f>
        <v>0</v>
      </c>
      <c r="F43" s="250" t="s">
        <v>275</v>
      </c>
    </row>
    <row r="44" spans="1:6" ht="31.5">
      <c r="A44" s="248"/>
      <c r="B44" s="147" t="s">
        <v>267</v>
      </c>
      <c r="C44" s="151">
        <v>0</v>
      </c>
      <c r="D44" s="151">
        <v>0</v>
      </c>
      <c r="E44" s="149">
        <v>0</v>
      </c>
      <c r="F44" s="251"/>
    </row>
    <row r="45" spans="1:6" ht="31.5">
      <c r="A45" s="248"/>
      <c r="B45" s="147" t="s">
        <v>266</v>
      </c>
      <c r="C45" s="151">
        <v>0</v>
      </c>
      <c r="D45" s="151">
        <v>0</v>
      </c>
      <c r="E45" s="149">
        <v>0</v>
      </c>
      <c r="F45" s="251"/>
    </row>
    <row r="46" spans="1:6" ht="47.25">
      <c r="A46" s="248"/>
      <c r="B46" s="147" t="s">
        <v>265</v>
      </c>
      <c r="C46" s="151">
        <v>0</v>
      </c>
      <c r="D46" s="151">
        <v>0</v>
      </c>
      <c r="E46" s="149">
        <v>0</v>
      </c>
      <c r="F46" s="251"/>
    </row>
    <row r="47" spans="1:6" ht="47.25">
      <c r="A47" s="249"/>
      <c r="B47" s="147" t="s">
        <v>264</v>
      </c>
      <c r="C47" s="151">
        <v>10</v>
      </c>
      <c r="D47" s="151">
        <v>0</v>
      </c>
      <c r="E47" s="149">
        <f>D47/C47*100</f>
        <v>0</v>
      </c>
      <c r="F47" s="252"/>
    </row>
    <row r="48" spans="1:6" ht="15.75" customHeight="1">
      <c r="A48" s="247" t="s">
        <v>274</v>
      </c>
      <c r="B48" s="147" t="s">
        <v>268</v>
      </c>
      <c r="C48" s="151">
        <f>SUM(C49:C52)</f>
        <v>305</v>
      </c>
      <c r="D48" s="151">
        <f>SUM(D49:D52)</f>
        <v>0</v>
      </c>
      <c r="E48" s="149">
        <f>D48/C48*100</f>
        <v>0</v>
      </c>
      <c r="F48" s="250" t="s">
        <v>273</v>
      </c>
    </row>
    <row r="49" spans="1:6" ht="31.5">
      <c r="A49" s="248"/>
      <c r="B49" s="147" t="s">
        <v>267</v>
      </c>
      <c r="C49" s="151">
        <v>0</v>
      </c>
      <c r="D49" s="151">
        <v>0</v>
      </c>
      <c r="E49" s="149">
        <v>0</v>
      </c>
      <c r="F49" s="251"/>
    </row>
    <row r="50" spans="1:6" ht="31.5">
      <c r="A50" s="248"/>
      <c r="B50" s="147" t="s">
        <v>266</v>
      </c>
      <c r="C50" s="151">
        <v>0</v>
      </c>
      <c r="D50" s="151">
        <v>0</v>
      </c>
      <c r="E50" s="149">
        <v>0</v>
      </c>
      <c r="F50" s="251"/>
    </row>
    <row r="51" spans="1:6" ht="47.25">
      <c r="A51" s="248"/>
      <c r="B51" s="147" t="s">
        <v>265</v>
      </c>
      <c r="C51" s="151">
        <v>0</v>
      </c>
      <c r="D51" s="151">
        <v>0</v>
      </c>
      <c r="E51" s="149">
        <v>0</v>
      </c>
      <c r="F51" s="251"/>
    </row>
    <row r="52" spans="1:6" ht="47.25">
      <c r="A52" s="249"/>
      <c r="B52" s="147" t="s">
        <v>264</v>
      </c>
      <c r="C52" s="151">
        <v>305</v>
      </c>
      <c r="D52" s="151">
        <v>0</v>
      </c>
      <c r="E52" s="149">
        <f>D52/C52*100</f>
        <v>0</v>
      </c>
      <c r="F52" s="252"/>
    </row>
    <row r="53" spans="1:6" ht="15.75" customHeight="1">
      <c r="A53" s="255" t="s">
        <v>272</v>
      </c>
      <c r="B53" s="256"/>
      <c r="C53" s="256"/>
      <c r="D53" s="256"/>
      <c r="E53" s="256"/>
      <c r="F53" s="257"/>
    </row>
    <row r="54" spans="1:6" ht="15.75">
      <c r="A54" s="247" t="s">
        <v>271</v>
      </c>
      <c r="B54" s="147" t="s">
        <v>268</v>
      </c>
      <c r="C54" s="151">
        <f>SUM(C55:C58)</f>
        <v>0</v>
      </c>
      <c r="D54" s="151">
        <f>SUM(D55:D58)</f>
        <v>0</v>
      </c>
      <c r="E54" s="149" t="e">
        <f>D54/C54*100</f>
        <v>#DIV/0!</v>
      </c>
      <c r="F54" s="250" t="s">
        <v>270</v>
      </c>
    </row>
    <row r="55" spans="1:6" ht="31.5">
      <c r="A55" s="248"/>
      <c r="B55" s="147" t="s">
        <v>267</v>
      </c>
      <c r="C55" s="151">
        <v>0</v>
      </c>
      <c r="D55" s="151">
        <v>0</v>
      </c>
      <c r="E55" s="149">
        <v>0</v>
      </c>
      <c r="F55" s="251"/>
    </row>
    <row r="56" spans="1:6" ht="31.5">
      <c r="A56" s="248"/>
      <c r="B56" s="147" t="s">
        <v>266</v>
      </c>
      <c r="C56" s="151">
        <v>0</v>
      </c>
      <c r="D56" s="151">
        <v>0</v>
      </c>
      <c r="E56" s="149">
        <v>0</v>
      </c>
      <c r="F56" s="251"/>
    </row>
    <row r="57" spans="1:6" ht="47.25">
      <c r="A57" s="248"/>
      <c r="B57" s="147" t="s">
        <v>265</v>
      </c>
      <c r="C57" s="151">
        <v>0</v>
      </c>
      <c r="D57" s="151">
        <v>0</v>
      </c>
      <c r="E57" s="149">
        <v>0</v>
      </c>
      <c r="F57" s="251"/>
    </row>
    <row r="58" spans="1:6" ht="15.75" customHeight="1">
      <c r="A58" s="249"/>
      <c r="B58" s="147" t="s">
        <v>264</v>
      </c>
      <c r="C58" s="151">
        <v>0</v>
      </c>
      <c r="D58" s="151">
        <v>0</v>
      </c>
      <c r="E58" s="149">
        <v>0</v>
      </c>
      <c r="F58" s="252"/>
    </row>
    <row r="59" spans="1:6" ht="15.75" customHeight="1">
      <c r="A59" s="255" t="s">
        <v>308</v>
      </c>
      <c r="B59" s="256"/>
      <c r="C59" s="256"/>
      <c r="D59" s="256"/>
      <c r="E59" s="256"/>
      <c r="F59" s="257"/>
    </row>
    <row r="60" spans="1:6" ht="15.75">
      <c r="A60" s="247" t="s">
        <v>309</v>
      </c>
      <c r="B60" s="147" t="s">
        <v>268</v>
      </c>
      <c r="C60" s="151">
        <f>SUM(C61:C64)</f>
        <v>2073.6</v>
      </c>
      <c r="D60" s="151">
        <f>SUM(D61:D64)</f>
        <v>0</v>
      </c>
      <c r="E60" s="149">
        <f>D60/C60*100</f>
        <v>0</v>
      </c>
      <c r="F60" s="250" t="s">
        <v>310</v>
      </c>
    </row>
    <row r="61" spans="1:6" ht="31.5">
      <c r="A61" s="248"/>
      <c r="B61" s="147" t="s">
        <v>267</v>
      </c>
      <c r="C61" s="151">
        <v>0</v>
      </c>
      <c r="D61" s="151">
        <v>0</v>
      </c>
      <c r="E61" s="149">
        <v>0</v>
      </c>
      <c r="F61" s="251"/>
    </row>
    <row r="62" spans="1:6" ht="31.5">
      <c r="A62" s="248"/>
      <c r="B62" s="147" t="s">
        <v>266</v>
      </c>
      <c r="C62" s="151">
        <v>1866.2</v>
      </c>
      <c r="D62" s="151">
        <v>0</v>
      </c>
      <c r="E62" s="149">
        <f>D62/C62*100</f>
        <v>0</v>
      </c>
      <c r="F62" s="251"/>
    </row>
    <row r="63" spans="1:6" ht="47.25">
      <c r="A63" s="248"/>
      <c r="B63" s="147" t="s">
        <v>265</v>
      </c>
      <c r="C63" s="151">
        <v>0</v>
      </c>
      <c r="D63" s="151">
        <v>0</v>
      </c>
      <c r="E63" s="149">
        <v>0</v>
      </c>
      <c r="F63" s="251"/>
    </row>
    <row r="64" spans="1:6" ht="15.75" customHeight="1">
      <c r="A64" s="249"/>
      <c r="B64" s="147" t="s">
        <v>264</v>
      </c>
      <c r="C64" s="151">
        <v>207.4</v>
      </c>
      <c r="D64" s="151">
        <v>0</v>
      </c>
      <c r="E64" s="149">
        <f>D64/C64*100</f>
        <v>0</v>
      </c>
      <c r="F64" s="252"/>
    </row>
    <row r="65" spans="1:6" ht="15.75">
      <c r="A65" s="247" t="s">
        <v>311</v>
      </c>
      <c r="B65" s="147" t="s">
        <v>268</v>
      </c>
      <c r="C65" s="151">
        <f>SUM(C66:C69)</f>
        <v>40422.7505</v>
      </c>
      <c r="D65" s="151">
        <f>SUM(D66:D69)</f>
        <v>0</v>
      </c>
      <c r="E65" s="149">
        <f>D65/C65*100</f>
        <v>0</v>
      </c>
      <c r="F65" s="250" t="s">
        <v>269</v>
      </c>
    </row>
    <row r="66" spans="1:6" ht="31.5">
      <c r="A66" s="248"/>
      <c r="B66" s="147" t="s">
        <v>267</v>
      </c>
      <c r="C66" s="151">
        <v>0</v>
      </c>
      <c r="D66" s="151">
        <v>0</v>
      </c>
      <c r="E66" s="149">
        <v>0</v>
      </c>
      <c r="F66" s="251"/>
    </row>
    <row r="67" spans="1:6" ht="31.5">
      <c r="A67" s="248"/>
      <c r="B67" s="147" t="s">
        <v>266</v>
      </c>
      <c r="C67" s="151">
        <v>38533.5225</v>
      </c>
      <c r="D67" s="151">
        <v>0</v>
      </c>
      <c r="E67" s="149">
        <f>D67/C67*100</f>
        <v>0</v>
      </c>
      <c r="F67" s="251"/>
    </row>
    <row r="68" spans="1:6" ht="47.25">
      <c r="A68" s="248"/>
      <c r="B68" s="147" t="s">
        <v>265</v>
      </c>
      <c r="C68" s="151">
        <v>0</v>
      </c>
      <c r="D68" s="151">
        <v>0</v>
      </c>
      <c r="E68" s="149">
        <v>0</v>
      </c>
      <c r="F68" s="251"/>
    </row>
    <row r="69" spans="1:6" ht="15.75" customHeight="1">
      <c r="A69" s="249"/>
      <c r="B69" s="147" t="s">
        <v>264</v>
      </c>
      <c r="C69" s="151">
        <v>1889.228</v>
      </c>
      <c r="D69" s="151">
        <v>0</v>
      </c>
      <c r="E69" s="149">
        <f>D69/C69*100</f>
        <v>0</v>
      </c>
      <c r="F69" s="252"/>
    </row>
    <row r="70" spans="1:6" ht="15.75">
      <c r="A70" s="253" t="s">
        <v>263</v>
      </c>
      <c r="B70" s="254"/>
      <c r="C70" s="155">
        <f>C7+C13+C18+C23+C28+C33+C38+C43+C48+C54+C65+C60</f>
        <v>133653.71718</v>
      </c>
      <c r="D70" s="155">
        <f>D7+D13+D18+D23+D28+D33+D38+D43+D48+D54+D65+D60+0.1</f>
        <v>13887.518420000002</v>
      </c>
      <c r="E70" s="155">
        <f>D70/C70*100</f>
        <v>10.390671290718231</v>
      </c>
      <c r="F70" s="156"/>
    </row>
    <row r="71" spans="1:6" ht="15.75">
      <c r="A71" s="157"/>
      <c r="B71" s="157"/>
      <c r="C71" s="157"/>
      <c r="D71" s="157"/>
      <c r="E71" s="157"/>
      <c r="F71" s="157"/>
    </row>
    <row r="72" spans="1:6" ht="15.75">
      <c r="A72" s="157" t="s">
        <v>261</v>
      </c>
      <c r="B72" s="157"/>
      <c r="C72" s="157"/>
      <c r="D72" s="157" t="s">
        <v>262</v>
      </c>
      <c r="E72" s="157"/>
      <c r="F72" s="157"/>
    </row>
    <row r="73" spans="1:6" ht="15.75">
      <c r="A73" s="157"/>
      <c r="B73" s="157"/>
      <c r="C73" s="157"/>
      <c r="D73" s="157"/>
      <c r="E73" s="157"/>
      <c r="F73" s="157"/>
    </row>
    <row r="74" spans="1:6" ht="15.75" customHeight="1">
      <c r="A74" s="157"/>
      <c r="B74" s="157"/>
      <c r="C74" s="157"/>
      <c r="D74" s="157"/>
      <c r="E74" s="157"/>
      <c r="F74" s="157"/>
    </row>
    <row r="75" spans="1:6" ht="15.75">
      <c r="A75" s="157"/>
      <c r="B75" s="157"/>
      <c r="C75" s="157"/>
      <c r="D75" s="157"/>
      <c r="E75" s="157"/>
      <c r="F75" s="157"/>
    </row>
    <row r="76" spans="1:6" ht="15.75">
      <c r="A76" s="157"/>
      <c r="B76" s="157"/>
      <c r="C76" s="157"/>
      <c r="D76" s="157"/>
      <c r="E76" s="157"/>
      <c r="F76" s="157"/>
    </row>
    <row r="77" spans="1:6" ht="15.75">
      <c r="A77" s="157"/>
      <c r="B77" s="157"/>
      <c r="C77" s="157"/>
      <c r="D77" s="157"/>
      <c r="E77" s="157"/>
      <c r="F77" s="157"/>
    </row>
    <row r="79" ht="31.5" customHeight="1"/>
    <row r="80" ht="33" customHeight="1"/>
    <row r="81" ht="18.75" customHeight="1"/>
    <row r="82" ht="15.75" customHeight="1"/>
    <row r="84" ht="15.75" customHeight="1"/>
    <row r="85" ht="15.75" customHeight="1"/>
    <row r="86" ht="31.5" customHeight="1"/>
    <row r="90" ht="15.75" customHeight="1"/>
    <row r="91" ht="31.5" customHeight="1"/>
    <row r="95" ht="15.75" customHeight="1"/>
    <row r="96" ht="15.75" customHeight="1"/>
    <row r="101" ht="15.75" customHeight="1"/>
    <row r="106" ht="15.75" customHeight="1"/>
    <row r="111" ht="15.75" customHeight="1"/>
    <row r="116" ht="15.75" customHeight="1"/>
    <row r="121" ht="15.75" customHeight="1"/>
    <row r="126" ht="15.75" customHeight="1"/>
    <row r="131" ht="15.75" customHeight="1"/>
    <row r="136" ht="15.75" customHeight="1"/>
    <row r="137" ht="15.75" customHeight="1"/>
    <row r="142" ht="15.75" customHeight="1"/>
    <row r="147" ht="15.75" customHeight="1"/>
    <row r="152" ht="15.75" customHeight="1"/>
  </sheetData>
  <sheetProtection/>
  <mergeCells count="36">
    <mergeCell ref="A1:F1"/>
    <mergeCell ref="A2:F2"/>
    <mergeCell ref="A3:F3"/>
    <mergeCell ref="A4:A5"/>
    <mergeCell ref="B4:B5"/>
    <mergeCell ref="C4:E4"/>
    <mergeCell ref="F4:F5"/>
    <mergeCell ref="A6:F6"/>
    <mergeCell ref="A7:A11"/>
    <mergeCell ref="F8:F11"/>
    <mergeCell ref="A12:F12"/>
    <mergeCell ref="A13:A17"/>
    <mergeCell ref="F13:F17"/>
    <mergeCell ref="A18:A22"/>
    <mergeCell ref="F18:F22"/>
    <mergeCell ref="A23:A27"/>
    <mergeCell ref="F23:F27"/>
    <mergeCell ref="A28:A32"/>
    <mergeCell ref="F28:F32"/>
    <mergeCell ref="A59:F59"/>
    <mergeCell ref="A33:A37"/>
    <mergeCell ref="F33:F37"/>
    <mergeCell ref="A38:A42"/>
    <mergeCell ref="F38:F42"/>
    <mergeCell ref="A43:A47"/>
    <mergeCell ref="F43:F47"/>
    <mergeCell ref="A60:A64"/>
    <mergeCell ref="F60:F64"/>
    <mergeCell ref="A65:A69"/>
    <mergeCell ref="F65:F69"/>
    <mergeCell ref="A70:B70"/>
    <mergeCell ref="A48:A52"/>
    <mergeCell ref="F48:F52"/>
    <mergeCell ref="A53:F53"/>
    <mergeCell ref="A54:A58"/>
    <mergeCell ref="F54:F58"/>
  </mergeCells>
  <printOptions/>
  <pageMargins left="0.5118110236220472" right="0.5118110236220472" top="0.984251968503937" bottom="0.3937007874015748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2023-08-28T09:07:00Z</cp:lastPrinted>
  <dcterms:created xsi:type="dcterms:W3CDTF">2007-10-25T07:17:21Z</dcterms:created>
  <dcterms:modified xsi:type="dcterms:W3CDTF">2024-06-24T07:28:43Z</dcterms:modified>
  <cp:category/>
  <cp:version/>
  <cp:contentType/>
  <cp:contentStatus/>
</cp:coreProperties>
</file>